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w\Desktop\"/>
    </mc:Choice>
  </mc:AlternateContent>
  <bookViews>
    <workbookView xWindow="0" yWindow="0" windowWidth="28800" windowHeight="12060" activeTab="1"/>
  </bookViews>
  <sheets>
    <sheet name="이력" sheetId="2" r:id="rId1"/>
    <sheet name="온실가스산정툴-김덕우" sheetId="1" r:id="rId2"/>
  </sheets>
  <definedNames>
    <definedName name="_xlnm.Print_Area" localSheetId="1">'온실가스산정툴-김덕우'!$B$1:$J$25</definedName>
    <definedName name="_xlnm.Print_Area" localSheetId="0">이력!$A$1:$C$37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7" i="1" l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5" i="1"/>
  <c r="D194" i="1"/>
  <c r="D193" i="1"/>
  <c r="D192" i="1"/>
  <c r="D191" i="1"/>
  <c r="D190" i="1"/>
  <c r="D189" i="1"/>
  <c r="D188" i="1"/>
  <c r="E89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O34" i="1"/>
  <c r="O35" i="1" s="1"/>
  <c r="D34" i="1"/>
  <c r="D33" i="1"/>
  <c r="L15" i="1"/>
  <c r="K15" i="1"/>
  <c r="F15" i="1" s="1"/>
  <c r="A15" i="1"/>
  <c r="L14" i="1"/>
  <c r="K14" i="1"/>
  <c r="F14" i="1" s="1"/>
  <c r="A14" i="1"/>
  <c r="O13" i="1"/>
  <c r="L13" i="1" s="1"/>
  <c r="N13" i="1"/>
  <c r="K13" i="1" s="1"/>
  <c r="F13" i="1" s="1"/>
  <c r="A13" i="1"/>
  <c r="S13" i="1" s="1"/>
  <c r="F12" i="1"/>
  <c r="A12" i="1"/>
  <c r="Q12" i="1" s="1"/>
  <c r="G12" i="1" s="1"/>
  <c r="S11" i="1"/>
  <c r="L11" i="1"/>
  <c r="K11" i="1"/>
  <c r="F11" i="1" s="1"/>
  <c r="A11" i="1"/>
  <c r="L10" i="1"/>
  <c r="K10" i="1"/>
  <c r="F10" i="1" s="1"/>
  <c r="A10" i="1"/>
  <c r="L9" i="1"/>
  <c r="K9" i="1"/>
  <c r="F9" i="1" s="1"/>
  <c r="A9" i="1"/>
  <c r="L8" i="1"/>
  <c r="K8" i="1"/>
  <c r="F8" i="1" s="1"/>
  <c r="A8" i="1"/>
  <c r="R8" i="1" s="1"/>
  <c r="H8" i="1" s="1"/>
  <c r="Q10" i="1" l="1"/>
  <c r="G10" i="1" s="1"/>
  <c r="I13" i="1"/>
  <c r="S9" i="1"/>
  <c r="I9" i="1" s="1"/>
  <c r="R12" i="1"/>
  <c r="H12" i="1" s="1"/>
  <c r="Q11" i="1"/>
  <c r="G11" i="1" s="1"/>
  <c r="Q13" i="1"/>
  <c r="G13" i="1" s="1"/>
  <c r="S15" i="1"/>
  <c r="I15" i="1"/>
  <c r="Q14" i="1"/>
  <c r="G14" i="1" s="1"/>
  <c r="Q15" i="1"/>
  <c r="G15" i="1" s="1"/>
  <c r="R13" i="1"/>
  <c r="H13" i="1" s="1"/>
  <c r="R10" i="1"/>
  <c r="H10" i="1" s="1"/>
  <c r="I11" i="1"/>
  <c r="R14" i="1"/>
  <c r="H14" i="1" s="1"/>
  <c r="F17" i="1"/>
  <c r="J11" i="1"/>
  <c r="F18" i="1"/>
  <c r="D179" i="1"/>
  <c r="C179" i="1"/>
  <c r="B179" i="1"/>
  <c r="E179" i="1" s="1"/>
  <c r="R9" i="1"/>
  <c r="H9" i="1" s="1"/>
  <c r="S10" i="1"/>
  <c r="I10" i="1" s="1"/>
  <c r="S12" i="1"/>
  <c r="I12" i="1" s="1"/>
  <c r="S8" i="1"/>
  <c r="I8" i="1" s="1"/>
  <c r="R11" i="1"/>
  <c r="H11" i="1" s="1"/>
  <c r="R15" i="1"/>
  <c r="H15" i="1" s="1"/>
  <c r="J15" i="1" s="1"/>
  <c r="Q8" i="1"/>
  <c r="G8" i="1" s="1"/>
  <c r="S14" i="1"/>
  <c r="I14" i="1" s="1"/>
  <c r="Q9" i="1"/>
  <c r="G9" i="1" s="1"/>
  <c r="J12" i="1" l="1"/>
  <c r="J10" i="1"/>
  <c r="J13" i="1"/>
  <c r="H17" i="1"/>
  <c r="J14" i="1"/>
  <c r="G17" i="1"/>
  <c r="J8" i="1"/>
  <c r="G18" i="1"/>
  <c r="I17" i="1"/>
  <c r="I18" i="1"/>
  <c r="H18" i="1"/>
  <c r="J9" i="1"/>
  <c r="J18" i="1" l="1"/>
  <c r="J17" i="1"/>
</calcChain>
</file>

<file path=xl/sharedStrings.xml><?xml version="1.0" encoding="utf-8"?>
<sst xmlns="http://schemas.openxmlformats.org/spreadsheetml/2006/main" count="301" uniqueCount="179">
  <si>
    <t>에너지 사용량 및 온실가스 배출량 산정 시트</t>
    <phoneticPr fontId="5" type="noConversion"/>
  </si>
  <si>
    <t>: 사용자 입력셀</t>
    <phoneticPr fontId="9" type="noConversion"/>
  </si>
  <si>
    <t>: 계산 결과셀</t>
    <phoneticPr fontId="9" type="noConversion"/>
  </si>
  <si>
    <t>tmp</t>
    <phoneticPr fontId="9" type="noConversion"/>
  </si>
  <si>
    <t>연료명</t>
  </si>
  <si>
    <t>사용량 (Input)</t>
    <phoneticPr fontId="9" type="noConversion"/>
  </si>
  <si>
    <t>단위</t>
    <phoneticPr fontId="9" type="noConversion"/>
  </si>
  <si>
    <t>에너지 사용량(TJ)</t>
    <phoneticPr fontId="9" type="noConversion"/>
  </si>
  <si>
    <t>온실가스 배출량  (tGHG)</t>
    <phoneticPr fontId="9" type="noConversion"/>
  </si>
  <si>
    <t>에너지소비량-&gt;발열량변환</t>
    <phoneticPr fontId="9" type="noConversion"/>
  </si>
  <si>
    <t>배출계수</t>
    <phoneticPr fontId="9" type="noConversion"/>
  </si>
  <si>
    <t>CO2</t>
    <phoneticPr fontId="9" type="noConversion"/>
  </si>
  <si>
    <t>CH4</t>
    <phoneticPr fontId="9" type="noConversion"/>
  </si>
  <si>
    <t>N2O</t>
    <phoneticPr fontId="9" type="noConversion"/>
  </si>
  <si>
    <t>CO2eq</t>
    <phoneticPr fontId="9" type="noConversion"/>
  </si>
  <si>
    <t>총발열량</t>
    <phoneticPr fontId="9" type="noConversion"/>
  </si>
  <si>
    <t>순발열량</t>
    <phoneticPr fontId="9" type="noConversion"/>
  </si>
  <si>
    <t>총발열량</t>
    <phoneticPr fontId="9" type="noConversion"/>
  </si>
  <si>
    <t>순발열량</t>
    <phoneticPr fontId="9" type="noConversion"/>
  </si>
  <si>
    <t>단위</t>
    <phoneticPr fontId="9" type="noConversion"/>
  </si>
  <si>
    <t>CO2 (KgCO2/TJ)</t>
    <phoneticPr fontId="9" type="noConversion"/>
  </si>
  <si>
    <t>CH4 (KgCH4/TJ)</t>
    <phoneticPr fontId="9" type="noConversion"/>
  </si>
  <si>
    <t>N2O (KgN2O/TJ)</t>
    <phoneticPr fontId="9" type="noConversion"/>
  </si>
  <si>
    <t>휘발유</t>
    <phoneticPr fontId="9" type="noConversion"/>
  </si>
  <si>
    <t>L</t>
    <phoneticPr fontId="9" type="noConversion"/>
  </si>
  <si>
    <t>TJ/L</t>
    <phoneticPr fontId="9" type="noConversion"/>
  </si>
  <si>
    <t>MJ/L</t>
    <phoneticPr fontId="9" type="noConversion"/>
  </si>
  <si>
    <t>경유</t>
    <phoneticPr fontId="9" type="noConversion"/>
  </si>
  <si>
    <t>MJ/L</t>
    <phoneticPr fontId="9" type="noConversion"/>
  </si>
  <si>
    <t>도시/천연가스(LNG)</t>
  </si>
  <si>
    <t>N㎥</t>
    <phoneticPr fontId="9" type="noConversion"/>
  </si>
  <si>
    <t>TJ/N㎥</t>
    <phoneticPr fontId="9" type="noConversion"/>
  </si>
  <si>
    <t>MJ/N㎥</t>
    <phoneticPr fontId="9" type="noConversion"/>
  </si>
  <si>
    <t>도시가스(LPG)</t>
  </si>
  <si>
    <t>N㎥</t>
    <phoneticPr fontId="9" type="noConversion"/>
  </si>
  <si>
    <t>TJ/N㎥</t>
    <phoneticPr fontId="9" type="noConversion"/>
  </si>
  <si>
    <t>등유(실내용/보일러용)</t>
    <phoneticPr fontId="9" type="noConversion"/>
  </si>
  <si>
    <t>전력</t>
    <phoneticPr fontId="9" type="noConversion"/>
  </si>
  <si>
    <t>KWh</t>
    <phoneticPr fontId="9" type="noConversion"/>
  </si>
  <si>
    <t>TJ/MWh</t>
    <phoneticPr fontId="9" type="noConversion"/>
  </si>
  <si>
    <t>MJ/KWh</t>
    <phoneticPr fontId="9" type="noConversion"/>
  </si>
  <si>
    <t>type1</t>
    <phoneticPr fontId="9" type="noConversion"/>
  </si>
  <si>
    <t>지역난방</t>
    <phoneticPr fontId="9" type="noConversion"/>
  </si>
  <si>
    <t>Gcal</t>
    <phoneticPr fontId="9" type="noConversion"/>
  </si>
  <si>
    <t>TJ/Gcal</t>
    <phoneticPr fontId="9" type="noConversion"/>
  </si>
  <si>
    <t>MJ/Gcal</t>
    <phoneticPr fontId="9" type="noConversion"/>
  </si>
  <si>
    <t>type2</t>
    <phoneticPr fontId="9" type="noConversion"/>
  </si>
  <si>
    <t>지역난방(지사모름)</t>
    <phoneticPr fontId="9" type="noConversion"/>
  </si>
  <si>
    <t>Gcal</t>
    <phoneticPr fontId="9" type="noConversion"/>
  </si>
  <si>
    <t>TJ/Gcal</t>
    <phoneticPr fontId="9" type="noConversion"/>
  </si>
  <si>
    <t>건물지역</t>
    <phoneticPr fontId="9" type="noConversion"/>
  </si>
  <si>
    <t>수도권연계지사</t>
    <phoneticPr fontId="9" type="noConversion"/>
  </si>
  <si>
    <t>합계 (type1 선택시)</t>
    <phoneticPr fontId="9" type="noConversion"/>
  </si>
  <si>
    <t>연도</t>
    <phoneticPr fontId="9" type="noConversion"/>
  </si>
  <si>
    <t>합계 (type2 선택시)</t>
    <phoneticPr fontId="9" type="noConversion"/>
  </si>
  <si>
    <t xml:space="preserve">1. 계산결과 검토의견 : </t>
    <phoneticPr fontId="9" type="noConversion"/>
  </si>
  <si>
    <t>KEMCO의 이산화탄소배출량자동계산 툴과 약 1~5% 정도 오차가 있음. 단위 환산 등에 따른 소수점 계산상의 오류로 판단됨</t>
    <phoneticPr fontId="9" type="noConversion"/>
  </si>
  <si>
    <t>2. 참고자료 :</t>
    <phoneticPr fontId="9" type="noConversion"/>
  </si>
  <si>
    <t xml:space="preserve">환경부 고시 제2013-180호, 공공부문 온실가스․에너지 목표관리 운영 등에 관한 지침 </t>
    <phoneticPr fontId="9" type="noConversion"/>
  </si>
  <si>
    <t>한국지역난방공사</t>
    <phoneticPr fontId="9" type="noConversion"/>
  </si>
  <si>
    <t>https://www.kdhc.co.kr/content.do?sgrp=S10&amp;siteCmsCd=CM3650&amp;topCmsCd=CM3655&amp;cmsCd=CM4018&amp;pnum=1&amp;cnum=8</t>
    <phoneticPr fontId="9" type="noConversion"/>
  </si>
  <si>
    <t>전력환산계수</t>
    <phoneticPr fontId="9" type="noConversion"/>
  </si>
  <si>
    <t>http://co2.kemco.or.kr/toe/toe.aspx</t>
  </si>
  <si>
    <t>온실가스종합정보센터</t>
    <phoneticPr fontId="9" type="noConversion"/>
  </si>
  <si>
    <t>https://www.gir.go.kr/home/board/read.do?pagerOffset=0&amp;maxPageItems=20&amp;maxIndexPages=10&amp;searchKey=title&amp;searchValue=%EA%B3%B5%EA%B3%A0&amp;menuId=10&amp;boardId=66&amp;boardMasterId=3&amp;boardCategoryId=</t>
    <phoneticPr fontId="9" type="noConversion"/>
  </si>
  <si>
    <t>2006 IPCC 국가 인벤토리 가이드라인 연료별 배출계수 (단위 : kgGHG/TJ)</t>
    <phoneticPr fontId="9" type="noConversion"/>
  </si>
  <si>
    <t>CO2는 온실가스종합정보센터 - 연료별 탄소배출계수(‘11년 발열량 기준, ’12  ~  ‘16년 적용)</t>
    <phoneticPr fontId="9" type="noConversion"/>
  </si>
  <si>
    <t>지구온난화지수  (CO2eq 계산시 참고)</t>
    <phoneticPr fontId="9" type="noConversion"/>
  </si>
  <si>
    <t>단위환산계수</t>
    <phoneticPr fontId="9" type="noConversion"/>
  </si>
  <si>
    <t>string1</t>
    <phoneticPr fontId="9" type="noConversion"/>
  </si>
  <si>
    <t>string2</t>
    <phoneticPr fontId="9" type="noConversion"/>
  </si>
  <si>
    <t>제목컬럼</t>
    <phoneticPr fontId="9" type="noConversion"/>
  </si>
  <si>
    <t>에너지원</t>
    <phoneticPr fontId="9" type="noConversion"/>
  </si>
  <si>
    <t>CO2</t>
  </si>
  <si>
    <t>CH4 (상업공공)</t>
    <phoneticPr fontId="9" type="noConversion"/>
  </si>
  <si>
    <r>
      <t>N</t>
    </r>
    <r>
      <rPr>
        <b/>
        <vertAlign val="subscript"/>
        <sz val="11"/>
        <color rgb="FF000000"/>
        <rFont val="맑은 고딕"/>
        <family val="3"/>
        <charset val="129"/>
        <scheme val="minor"/>
      </rPr>
      <t>2</t>
    </r>
    <r>
      <rPr>
        <b/>
        <sz val="11"/>
        <color rgb="FF000000"/>
        <rFont val="맑은 고딕"/>
        <family val="3"/>
        <charset val="129"/>
        <scheme val="minor"/>
      </rPr>
      <t>O (상업공공/가정/기타)</t>
    </r>
    <phoneticPr fontId="9" type="noConversion"/>
  </si>
  <si>
    <t>CH4 (가정및기타)</t>
    <phoneticPr fontId="9" type="noConversion"/>
  </si>
  <si>
    <t>GHG</t>
    <phoneticPr fontId="9" type="noConversion"/>
  </si>
  <si>
    <t>값</t>
    <phoneticPr fontId="9" type="noConversion"/>
  </si>
  <si>
    <t>항목</t>
    <phoneticPr fontId="9" type="noConversion"/>
  </si>
  <si>
    <t>값</t>
    <phoneticPr fontId="9" type="noConversion"/>
  </si>
  <si>
    <t>휘발유</t>
  </si>
  <si>
    <r>
      <t>CO</t>
    </r>
    <r>
      <rPr>
        <b/>
        <vertAlign val="subscript"/>
        <sz val="10"/>
        <color rgb="FF000000"/>
        <rFont val="맑은 고딕"/>
        <family val="3"/>
        <charset val="129"/>
        <scheme val="minor"/>
      </rPr>
      <t>2</t>
    </r>
  </si>
  <si>
    <t>1MWH</t>
    <phoneticPr fontId="9" type="noConversion"/>
  </si>
  <si>
    <t>MJ</t>
    <phoneticPr fontId="9" type="noConversion"/>
  </si>
  <si>
    <t>등유(실내용/보일러용)</t>
    <phoneticPr fontId="9" type="noConversion"/>
  </si>
  <si>
    <r>
      <t>CH</t>
    </r>
    <r>
      <rPr>
        <b/>
        <vertAlign val="subscript"/>
        <sz val="10"/>
        <color rgb="FF000000"/>
        <rFont val="맑은 고딕"/>
        <family val="3"/>
        <charset val="129"/>
        <scheme val="minor"/>
      </rPr>
      <t>4</t>
    </r>
  </si>
  <si>
    <t>1MWH</t>
    <phoneticPr fontId="9" type="noConversion"/>
  </si>
  <si>
    <t>GJ</t>
    <phoneticPr fontId="9" type="noConversion"/>
  </si>
  <si>
    <t>경유</t>
    <phoneticPr fontId="9" type="noConversion"/>
  </si>
  <si>
    <r>
      <t>N</t>
    </r>
    <r>
      <rPr>
        <b/>
        <vertAlign val="subscript"/>
        <sz val="10"/>
        <color rgb="FF000000"/>
        <rFont val="맑은 고딕"/>
        <family val="3"/>
        <charset val="129"/>
        <scheme val="minor"/>
      </rPr>
      <t>2</t>
    </r>
    <r>
      <rPr>
        <b/>
        <sz val="10"/>
        <color rgb="FF000000"/>
        <rFont val="맑은 고딕"/>
        <family val="3"/>
        <charset val="129"/>
        <scheme val="minor"/>
      </rPr>
      <t>O</t>
    </r>
  </si>
  <si>
    <t>1MWH</t>
    <phoneticPr fontId="9" type="noConversion"/>
  </si>
  <si>
    <t>TJ</t>
    <phoneticPr fontId="9" type="noConversion"/>
  </si>
  <si>
    <t>원유</t>
  </si>
  <si>
    <t>JP-8</t>
  </si>
  <si>
    <t>JET A-1</t>
  </si>
  <si>
    <t>납사</t>
  </si>
  <si>
    <t>아스팔트</t>
  </si>
  <si>
    <t>윤활유</t>
  </si>
  <si>
    <t>석유코크</t>
  </si>
  <si>
    <r>
      <t xml:space="preserve">정제연료 </t>
    </r>
    <r>
      <rPr>
        <sz val="11"/>
        <color rgb="FF000000"/>
        <rFont val="한양신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반제품</t>
    </r>
    <r>
      <rPr>
        <sz val="11"/>
        <color rgb="FF000000"/>
        <rFont val="한양신명조"/>
        <family val="3"/>
        <charset val="129"/>
      </rPr>
      <t>)</t>
    </r>
  </si>
  <si>
    <t>정제가스</t>
  </si>
  <si>
    <t>파라핀왁스</t>
  </si>
  <si>
    <t>용제</t>
  </si>
  <si>
    <t>기타</t>
  </si>
  <si>
    <t>국내 무연탄/수입 무연탄</t>
    <phoneticPr fontId="9" type="noConversion"/>
  </si>
  <si>
    <t>원료용 유연탄</t>
  </si>
  <si>
    <t>연료용 유연탄</t>
  </si>
  <si>
    <t>아역청탄</t>
  </si>
  <si>
    <t>갈탄</t>
  </si>
  <si>
    <t>코크스</t>
  </si>
  <si>
    <t>코크스가스</t>
  </si>
  <si>
    <t>고로가스</t>
  </si>
  <si>
    <t>전로가스</t>
  </si>
  <si>
    <t>이탄</t>
  </si>
  <si>
    <t>수도권연계지사</t>
    <phoneticPr fontId="9" type="noConversion"/>
  </si>
  <si>
    <t>지역난방</t>
    <phoneticPr fontId="9" type="noConversion"/>
  </si>
  <si>
    <t>광주전남지사</t>
  </si>
  <si>
    <t>null</t>
    <phoneticPr fontId="9" type="noConversion"/>
  </si>
  <si>
    <t>null</t>
    <phoneticPr fontId="9" type="noConversion"/>
  </si>
  <si>
    <t>null</t>
    <phoneticPr fontId="9" type="noConversion"/>
  </si>
  <si>
    <t>청주지사</t>
  </si>
  <si>
    <t>대구지사</t>
  </si>
  <si>
    <t>지역난방</t>
    <phoneticPr fontId="9" type="noConversion"/>
  </si>
  <si>
    <t>김해지사</t>
  </si>
  <si>
    <t>양산지사</t>
  </si>
  <si>
    <t>세종지사</t>
    <phoneticPr fontId="9" type="noConversion"/>
  </si>
  <si>
    <t>세종지사</t>
    <phoneticPr fontId="9" type="noConversion"/>
  </si>
  <si>
    <t>지역난방(지사모름)</t>
  </si>
  <si>
    <t>전력 배출 관련 참고자료</t>
    <phoneticPr fontId="9" type="noConversion"/>
  </si>
  <si>
    <t>국가 고유 전력배출계수('07～'08년 평균)</t>
  </si>
  <si>
    <t>&gt;&gt;매년 달라짐.</t>
    <phoneticPr fontId="9" type="noConversion"/>
  </si>
  <si>
    <r>
      <t>(tCO</t>
    </r>
    <r>
      <rPr>
        <vertAlign val="subscript"/>
        <sz val="10"/>
        <color rgb="FF000000"/>
        <rFont val="맑은 고딕"/>
        <family val="3"/>
        <charset val="129"/>
        <scheme val="minor"/>
      </rPr>
      <t>2</t>
    </r>
    <r>
      <rPr>
        <sz val="10"/>
        <color rgb="FF000000"/>
        <rFont val="맑은 고딕"/>
        <family val="3"/>
        <charset val="129"/>
        <scheme val="minor"/>
      </rPr>
      <t>/MWh)</t>
    </r>
  </si>
  <si>
    <r>
      <t>(kgCH</t>
    </r>
    <r>
      <rPr>
        <vertAlign val="subscript"/>
        <sz val="10"/>
        <color rgb="FF000000"/>
        <rFont val="맑은 고딕"/>
        <family val="3"/>
        <charset val="129"/>
        <scheme val="minor"/>
      </rPr>
      <t>4</t>
    </r>
    <r>
      <rPr>
        <sz val="10"/>
        <color rgb="FF000000"/>
        <rFont val="맑은 고딕"/>
        <family val="3"/>
        <charset val="129"/>
        <scheme val="minor"/>
      </rPr>
      <t>/MWh)</t>
    </r>
  </si>
  <si>
    <r>
      <t>(kgN</t>
    </r>
    <r>
      <rPr>
        <vertAlign val="subscript"/>
        <sz val="10"/>
        <color rgb="FF000000"/>
        <rFont val="맑은 고딕"/>
        <family val="3"/>
        <charset val="129"/>
        <scheme val="minor"/>
      </rPr>
      <t>2</t>
    </r>
    <r>
      <rPr>
        <sz val="10"/>
        <color rgb="FF000000"/>
        <rFont val="맑은 고딕"/>
        <family val="3"/>
        <charset val="129"/>
        <scheme val="minor"/>
      </rPr>
      <t>O/MWh)</t>
    </r>
  </si>
  <si>
    <r>
      <t>(tCO</t>
    </r>
    <r>
      <rPr>
        <vertAlign val="subscript"/>
        <sz val="10"/>
        <color rgb="FF000000"/>
        <rFont val="맑은 고딕"/>
        <family val="3"/>
        <charset val="129"/>
        <scheme val="minor"/>
      </rPr>
      <t>2</t>
    </r>
    <r>
      <rPr>
        <sz val="10"/>
        <color rgb="FF000000"/>
        <rFont val="맑은 고딕"/>
        <family val="3"/>
        <charset val="129"/>
        <scheme val="minor"/>
      </rPr>
      <t>/TJ)</t>
    </r>
    <phoneticPr fontId="9" type="noConversion"/>
  </si>
  <si>
    <r>
      <t>(kgCH</t>
    </r>
    <r>
      <rPr>
        <vertAlign val="subscript"/>
        <sz val="10"/>
        <color rgb="FF000000"/>
        <rFont val="맑은 고딕"/>
        <family val="3"/>
        <charset val="129"/>
        <scheme val="minor"/>
      </rPr>
      <t>4</t>
    </r>
    <r>
      <rPr>
        <sz val="10"/>
        <color rgb="FF000000"/>
        <rFont val="맑은 고딕"/>
        <family val="3"/>
        <charset val="129"/>
        <scheme val="minor"/>
      </rPr>
      <t>/TJ)</t>
    </r>
    <phoneticPr fontId="9" type="noConversion"/>
  </si>
  <si>
    <r>
      <t>(kgN</t>
    </r>
    <r>
      <rPr>
        <vertAlign val="subscript"/>
        <sz val="10"/>
        <color rgb="FF000000"/>
        <rFont val="맑은 고딕"/>
        <family val="3"/>
        <charset val="129"/>
        <scheme val="minor"/>
      </rPr>
      <t>2</t>
    </r>
    <r>
      <rPr>
        <sz val="10"/>
        <color rgb="FF000000"/>
        <rFont val="맑은 고딕"/>
        <family val="3"/>
        <charset val="129"/>
        <scheme val="minor"/>
      </rPr>
      <t>O/TJ)</t>
    </r>
    <phoneticPr fontId="9" type="noConversion"/>
  </si>
  <si>
    <r>
      <t>(kgCO</t>
    </r>
    <r>
      <rPr>
        <vertAlign val="subscript"/>
        <sz val="10"/>
        <color rgb="FF000000"/>
        <rFont val="맑은 고딕"/>
        <family val="3"/>
        <charset val="129"/>
        <scheme val="minor"/>
      </rPr>
      <t>2</t>
    </r>
    <r>
      <rPr>
        <sz val="10"/>
        <color rgb="FF000000"/>
        <rFont val="맑은 고딕"/>
        <family val="3"/>
        <charset val="129"/>
        <scheme val="minor"/>
      </rPr>
      <t>/TJ)</t>
    </r>
    <phoneticPr fontId="9" type="noConversion"/>
  </si>
  <si>
    <t>지역난방 온실가스 배출계수(GHG/TJ)*</t>
    <phoneticPr fontId="9" type="noConversion"/>
  </si>
  <si>
    <t>난방공사지역</t>
    <phoneticPr fontId="9" type="noConversion"/>
  </si>
  <si>
    <t>에너지연도</t>
    <phoneticPr fontId="9" type="noConversion"/>
  </si>
  <si>
    <t>tmp</t>
    <phoneticPr fontId="9" type="noConversion"/>
  </si>
  <si>
    <r>
      <t>CO</t>
    </r>
    <r>
      <rPr>
        <b/>
        <sz val="9"/>
        <color theme="0"/>
        <rFont val="돋움"/>
        <family val="3"/>
        <charset val="129"/>
      </rPr>
      <t>₂</t>
    </r>
    <r>
      <rPr>
        <b/>
        <sz val="9"/>
        <color theme="0"/>
        <rFont val="Tahoma"/>
        <family val="2"/>
      </rPr>
      <t>(kgCO</t>
    </r>
    <r>
      <rPr>
        <b/>
        <sz val="9"/>
        <color theme="0"/>
        <rFont val="돋움"/>
        <family val="3"/>
        <charset val="129"/>
      </rPr>
      <t>₂</t>
    </r>
    <r>
      <rPr>
        <b/>
        <sz val="9"/>
        <color theme="0"/>
        <rFont val="Tahoma"/>
        <family val="2"/>
      </rPr>
      <t>/TJ)</t>
    </r>
    <phoneticPr fontId="9" type="noConversion"/>
  </si>
  <si>
    <r>
      <t>CH</t>
    </r>
    <r>
      <rPr>
        <b/>
        <sz val="9"/>
        <color theme="0"/>
        <rFont val="돋움"/>
        <family val="3"/>
        <charset val="129"/>
      </rPr>
      <t>₄</t>
    </r>
    <r>
      <rPr>
        <b/>
        <sz val="9"/>
        <color theme="0"/>
        <rFont val="Tahoma"/>
        <family val="2"/>
      </rPr>
      <t xml:space="preserve"> (kgCH</t>
    </r>
    <r>
      <rPr>
        <b/>
        <sz val="9"/>
        <color theme="0"/>
        <rFont val="돋움"/>
        <family val="3"/>
        <charset val="129"/>
      </rPr>
      <t>₄</t>
    </r>
    <r>
      <rPr>
        <b/>
        <sz val="9"/>
        <color theme="0"/>
        <rFont val="Tahoma"/>
        <family val="2"/>
      </rPr>
      <t>/TJ)</t>
    </r>
    <phoneticPr fontId="9" type="noConversion"/>
  </si>
  <si>
    <r>
      <t>N</t>
    </r>
    <r>
      <rPr>
        <b/>
        <sz val="9"/>
        <color theme="0"/>
        <rFont val="돋움"/>
        <family val="3"/>
        <charset val="129"/>
      </rPr>
      <t>₂</t>
    </r>
    <r>
      <rPr>
        <b/>
        <sz val="9"/>
        <color theme="0"/>
        <rFont val="Tahoma"/>
        <family val="2"/>
      </rPr>
      <t>O (kgN</t>
    </r>
    <r>
      <rPr>
        <b/>
        <sz val="9"/>
        <color theme="0"/>
        <rFont val="돋움"/>
        <family val="3"/>
        <charset val="129"/>
      </rPr>
      <t>₂</t>
    </r>
    <r>
      <rPr>
        <b/>
        <sz val="9"/>
        <color theme="0"/>
        <rFont val="Tahoma"/>
        <family val="2"/>
      </rPr>
      <t>O/TJ)</t>
    </r>
    <phoneticPr fontId="9" type="noConversion"/>
  </si>
  <si>
    <t>수도권연계지사</t>
    <phoneticPr fontId="9" type="noConversion"/>
  </si>
  <si>
    <t>null</t>
    <phoneticPr fontId="9" type="noConversion"/>
  </si>
  <si>
    <t>세종지사</t>
    <phoneticPr fontId="9" type="noConversion"/>
  </si>
  <si>
    <t>* 저탄소 녹색성장 기본법 제45조 5항에 따라 온실가스 배출업체 및 에너지 소비업체(관리업체)로 지정된 지역난방용 열 사용자의 경우 지역난방용 열 사용에 대한 온실가스 배출량 산정시 사용</t>
  </si>
  <si>
    <t>** 수도권 연계지사 : 수원, 서울중앙, 파주, 용인, 화성, 사울남부, 분당, 판교, 삼송, 고양, 광교지사</t>
    <phoneticPr fontId="9" type="noConversion"/>
  </si>
  <si>
    <t xml:space="preserve">◆ 단위환산예시 ◆ </t>
    <phoneticPr fontId="9" type="noConversion"/>
  </si>
  <si>
    <t>- 열생산량을 Gcal → TJ 로 변환 시 : 1 Gcal = 4.1868 GJ = 0.0041868 TJ</t>
  </si>
  <si>
    <t>- 배출계수 kgCO2/TJ → kgCO2/Gcal 로 변환 시 : 1 kgCO2/TJ = 0.001 kgCO2/GJ = 0.0041868 kgCO2/Gcal</t>
  </si>
  <si>
    <t>수도권리스트</t>
    <phoneticPr fontId="9" type="noConversion"/>
  </si>
  <si>
    <t>수원</t>
    <phoneticPr fontId="9" type="noConversion"/>
  </si>
  <si>
    <t>화성</t>
    <phoneticPr fontId="9" type="noConversion"/>
  </si>
  <si>
    <t>여의도</t>
    <phoneticPr fontId="9" type="noConversion"/>
  </si>
  <si>
    <t>반포</t>
    <phoneticPr fontId="9" type="noConversion"/>
  </si>
  <si>
    <t>이촌동</t>
    <phoneticPr fontId="9" type="noConversion"/>
  </si>
  <si>
    <t>고양</t>
    <phoneticPr fontId="9" type="noConversion"/>
  </si>
  <si>
    <t>상암</t>
    <phoneticPr fontId="9" type="noConversion"/>
  </si>
  <si>
    <t>강남</t>
    <phoneticPr fontId="9" type="noConversion"/>
  </si>
  <si>
    <t>서초</t>
    <phoneticPr fontId="9" type="noConversion"/>
  </si>
  <si>
    <t>송파</t>
    <phoneticPr fontId="9" type="noConversion"/>
  </si>
  <si>
    <t>분당</t>
    <phoneticPr fontId="9" type="noConversion"/>
  </si>
  <si>
    <t>판교</t>
    <phoneticPr fontId="9" type="noConversion"/>
  </si>
  <si>
    <t>용인</t>
    <phoneticPr fontId="9" type="noConversion"/>
  </si>
  <si>
    <t>광교</t>
    <phoneticPr fontId="9" type="noConversion"/>
  </si>
  <si>
    <t>삼송</t>
    <phoneticPr fontId="9" type="noConversion"/>
  </si>
  <si>
    <t>파주</t>
    <phoneticPr fontId="9" type="noConversion"/>
  </si>
  <si>
    <t>날짜</t>
    <phoneticPr fontId="9" type="noConversion"/>
  </si>
  <si>
    <t>작성자</t>
    <phoneticPr fontId="9" type="noConversion"/>
  </si>
  <si>
    <t>김덕우</t>
    <phoneticPr fontId="9" type="noConversion"/>
  </si>
  <si>
    <t>사항</t>
    <phoneticPr fontId="9" type="noConversion"/>
  </si>
  <si>
    <t xml:space="preserve">수정사항이 있는 경우 deukwookim@kict.re.kr 메일 주세요. 수정배포하겠습니다. </t>
    <phoneticPr fontId="9" type="noConversion"/>
  </si>
  <si>
    <t xml:space="preserve">본 엑셀은 제약없이 자유롭게 사용하실 수 있습니다. </t>
    <phoneticPr fontId="9" type="noConversion"/>
  </si>
  <si>
    <t xml:space="preserve">다운로드 : http://brainwt.weebly.com/etc.html </t>
    <phoneticPr fontId="9" type="noConversion"/>
  </si>
  <si>
    <t>1차 배포. 환경부 고시 제2013-180호 등을 참고 작성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</si>
</sst>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.0000_);[Red]\(0.0000\)"/>
    <numFmt numFmtId="177" formatCode="_-* #,##0.00_-;\-* #,##0.00_-;_-* &quot;-&quot;_-;_-@_-"/>
    <numFmt numFmtId="178" formatCode="0.000000"/>
    <numFmt numFmtId="179" formatCode="_-* #,##0.0_-;\-* #,##0.0_-;_-* &quot;-&quot;_-;_-@_-"/>
    <numFmt numFmtId="180" formatCode="0.00_);[Red]\(0.00\)"/>
  </numFmts>
  <fonts count="36">
    <font>
      <sz val="11"/>
      <color theme="1"/>
      <name val="맑은 고딕"/>
      <family val="2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0" tint="-0.499984740745262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i/>
      <sz val="11"/>
      <color theme="1"/>
      <name val="맑은 고딕"/>
      <family val="3"/>
      <charset val="129"/>
      <scheme val="minor"/>
    </font>
    <font>
      <sz val="14"/>
      <color theme="0" tint="-0.499984740745262"/>
      <name val="맑은 고딕"/>
      <family val="3"/>
      <charset val="129"/>
      <scheme val="minor"/>
    </font>
    <font>
      <b/>
      <sz val="11"/>
      <color theme="6" tint="-0.249977111117893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vertAlign val="subscript"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한양신명조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vertAlign val="subscript"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한양신명조"/>
      <family val="3"/>
      <charset val="129"/>
    </font>
    <font>
      <vertAlign val="subscript"/>
      <sz val="10"/>
      <color rgb="FF00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9"/>
      <color theme="0"/>
      <name val="돋움"/>
      <family val="3"/>
      <charset val="129"/>
    </font>
    <font>
      <b/>
      <sz val="9"/>
      <color theme="0"/>
      <name val="Tahoma"/>
      <family val="2"/>
    </font>
    <font>
      <sz val="9"/>
      <color rgb="FF666666"/>
      <name val="Tahoma"/>
      <family val="2"/>
    </font>
    <font>
      <u/>
      <sz val="11"/>
      <color theme="10"/>
      <name val="맑은 고딕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1" fontId="17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3">
      <alignment vertical="center"/>
    </xf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2" fillId="0" borderId="0" xfId="3" applyAlignment="1">
      <alignment horizontal="right" vertical="center"/>
    </xf>
    <xf numFmtId="176" fontId="2" fillId="0" borderId="0" xfId="3" applyNumberFormat="1">
      <alignment vertical="center"/>
    </xf>
    <xf numFmtId="0" fontId="2" fillId="0" borderId="0" xfId="3" applyFont="1">
      <alignment vertical="center"/>
    </xf>
    <xf numFmtId="0" fontId="7" fillId="3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7" fillId="4" borderId="0" xfId="3" applyFont="1" applyFill="1" applyBorder="1" applyAlignment="1">
      <alignment vertical="center"/>
    </xf>
    <xf numFmtId="0" fontId="12" fillId="5" borderId="7" xfId="3" applyFont="1" applyFill="1" applyBorder="1" applyAlignment="1">
      <alignment horizontal="center" vertical="center"/>
    </xf>
    <xf numFmtId="0" fontId="12" fillId="5" borderId="8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Border="1">
      <alignment vertical="center"/>
    </xf>
    <xf numFmtId="0" fontId="10" fillId="0" borderId="9" xfId="3" applyFont="1" applyFill="1" applyBorder="1">
      <alignment vertical="center"/>
    </xf>
    <xf numFmtId="0" fontId="10" fillId="4" borderId="9" xfId="3" applyFont="1" applyFill="1" applyBorder="1" applyAlignment="1">
      <alignment horizontal="left" vertical="center"/>
    </xf>
    <xf numFmtId="177" fontId="15" fillId="5" borderId="6" xfId="4" applyNumberFormat="1" applyFont="1" applyFill="1" applyBorder="1">
      <alignment vertical="center"/>
    </xf>
    <xf numFmtId="177" fontId="15" fillId="5" borderId="7" xfId="4" applyNumberFormat="1" applyFont="1" applyFill="1" applyBorder="1">
      <alignment vertical="center"/>
    </xf>
    <xf numFmtId="177" fontId="15" fillId="5" borderId="8" xfId="4" applyNumberFormat="1" applyFont="1" applyFill="1" applyBorder="1">
      <alignment vertical="center"/>
    </xf>
    <xf numFmtId="178" fontId="16" fillId="0" borderId="0" xfId="3" applyNumberFormat="1" applyFont="1" applyFill="1" applyBorder="1">
      <alignment vertical="center"/>
    </xf>
    <xf numFmtId="0" fontId="16" fillId="0" borderId="0" xfId="3" applyFont="1" applyFill="1" applyBorder="1" applyAlignment="1">
      <alignment horizontal="right" vertical="center"/>
    </xf>
    <xf numFmtId="179" fontId="16" fillId="0" borderId="0" xfId="1" applyNumberFormat="1" applyFont="1" applyFill="1" applyBorder="1">
      <alignment vertical="center"/>
    </xf>
    <xf numFmtId="180" fontId="16" fillId="0" borderId="0" xfId="1" applyNumberFormat="1" applyFont="1" applyFill="1" applyBorder="1">
      <alignment vertical="center"/>
    </xf>
    <xf numFmtId="0" fontId="10" fillId="0" borderId="0" xfId="3" applyFont="1" applyAlignment="1">
      <alignment horizontal="right" vertical="center"/>
    </xf>
    <xf numFmtId="0" fontId="10" fillId="0" borderId="10" xfId="3" applyFont="1" applyFill="1" applyBorder="1">
      <alignment vertical="center"/>
    </xf>
    <xf numFmtId="0" fontId="10" fillId="4" borderId="10" xfId="3" applyFont="1" applyFill="1" applyBorder="1" applyAlignment="1">
      <alignment horizontal="left" vertical="center"/>
    </xf>
    <xf numFmtId="177" fontId="15" fillId="5" borderId="11" xfId="4" applyNumberFormat="1" applyFont="1" applyFill="1" applyBorder="1">
      <alignment vertical="center"/>
    </xf>
    <xf numFmtId="177" fontId="15" fillId="5" borderId="12" xfId="4" applyNumberFormat="1" applyFont="1" applyFill="1" applyBorder="1">
      <alignment vertical="center"/>
    </xf>
    <xf numFmtId="177" fontId="15" fillId="5" borderId="13" xfId="4" applyNumberFormat="1" applyFont="1" applyFill="1" applyBorder="1">
      <alignment vertical="center"/>
    </xf>
    <xf numFmtId="0" fontId="10" fillId="0" borderId="7" xfId="3" applyFont="1" applyFill="1" applyBorder="1" applyAlignment="1">
      <alignment horizontal="left" vertical="center"/>
    </xf>
    <xf numFmtId="0" fontId="18" fillId="0" borderId="7" xfId="3" applyFont="1" applyBorder="1" applyAlignment="1">
      <alignment horizontal="left" vertical="center"/>
    </xf>
    <xf numFmtId="0" fontId="10" fillId="6" borderId="14" xfId="3" applyFont="1" applyFill="1" applyBorder="1">
      <alignment vertical="center"/>
    </xf>
    <xf numFmtId="177" fontId="10" fillId="6" borderId="15" xfId="3" applyNumberFormat="1" applyFont="1" applyFill="1" applyBorder="1">
      <alignment vertical="center"/>
    </xf>
    <xf numFmtId="177" fontId="10" fillId="6" borderId="16" xfId="3" applyNumberFormat="1" applyFont="1" applyFill="1" applyBorder="1">
      <alignment vertical="center"/>
    </xf>
    <xf numFmtId="0" fontId="10" fillId="6" borderId="17" xfId="3" applyFont="1" applyFill="1" applyBorder="1">
      <alignment vertical="center"/>
    </xf>
    <xf numFmtId="177" fontId="10" fillId="6" borderId="18" xfId="3" applyNumberFormat="1" applyFont="1" applyFill="1" applyBorder="1">
      <alignment vertical="center"/>
    </xf>
    <xf numFmtId="177" fontId="10" fillId="6" borderId="19" xfId="3" applyNumberFormat="1" applyFont="1" applyFill="1" applyBorder="1">
      <alignment vertical="center"/>
    </xf>
    <xf numFmtId="0" fontId="2" fillId="0" borderId="0" xfId="3" applyFont="1" applyFill="1" applyBorder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3" applyAlignment="1">
      <alignment vertical="center"/>
    </xf>
    <xf numFmtId="0" fontId="13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shrinkToFit="1"/>
    </xf>
    <xf numFmtId="0" fontId="13" fillId="0" borderId="0" xfId="3" applyFont="1">
      <alignment vertical="center"/>
    </xf>
    <xf numFmtId="0" fontId="16" fillId="0" borderId="0" xfId="3" applyFont="1">
      <alignment vertical="center"/>
    </xf>
    <xf numFmtId="0" fontId="19" fillId="0" borderId="0" xfId="3" applyFont="1" applyFill="1" applyBorder="1" applyAlignment="1">
      <alignment vertical="center"/>
    </xf>
    <xf numFmtId="0" fontId="2" fillId="0" borderId="0" xfId="3" applyFill="1">
      <alignment vertical="center"/>
    </xf>
    <xf numFmtId="0" fontId="8" fillId="0" borderId="0" xfId="3" applyFont="1">
      <alignment vertical="center"/>
    </xf>
    <xf numFmtId="0" fontId="20" fillId="0" borderId="0" xfId="3" applyFont="1">
      <alignment vertical="center"/>
    </xf>
    <xf numFmtId="0" fontId="21" fillId="7" borderId="20" xfId="3" applyNumberFormat="1" applyFont="1" applyFill="1" applyBorder="1" applyAlignment="1">
      <alignment horizontal="left" vertical="center"/>
    </xf>
    <xf numFmtId="0" fontId="21" fillId="7" borderId="21" xfId="0" applyFont="1" applyFill="1" applyBorder="1" applyAlignment="1">
      <alignment horizontal="left" vertical="center"/>
    </xf>
    <xf numFmtId="0" fontId="21" fillId="7" borderId="22" xfId="0" applyFont="1" applyFill="1" applyBorder="1" applyAlignment="1">
      <alignment horizontal="left" vertical="center"/>
    </xf>
    <xf numFmtId="0" fontId="21" fillId="7" borderId="23" xfId="0" applyFont="1" applyFill="1" applyBorder="1" applyAlignment="1">
      <alignment horizontal="left" vertical="center"/>
    </xf>
    <xf numFmtId="0" fontId="2" fillId="0" borderId="24" xfId="3" applyBorder="1">
      <alignment vertical="center"/>
    </xf>
    <xf numFmtId="0" fontId="2" fillId="0" borderId="20" xfId="3" applyBorder="1">
      <alignment vertical="center"/>
    </xf>
    <xf numFmtId="0" fontId="2" fillId="0" borderId="25" xfId="3" applyBorder="1">
      <alignment vertical="center"/>
    </xf>
    <xf numFmtId="0" fontId="23" fillId="3" borderId="0" xfId="0" applyFont="1" applyFill="1" applyBorder="1" applyAlignment="1">
      <alignment horizontal="left" vertical="center"/>
    </xf>
    <xf numFmtId="0" fontId="2" fillId="3" borderId="0" xfId="3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5" fillId="8" borderId="26" xfId="3" applyFont="1" applyFill="1" applyBorder="1" applyAlignment="1">
      <alignment horizontal="center" vertical="center" wrapText="1"/>
    </xf>
    <xf numFmtId="0" fontId="27" fillId="8" borderId="26" xfId="3" applyFont="1" applyFill="1" applyBorder="1" applyAlignment="1">
      <alignment horizontal="center" vertical="center" wrapText="1"/>
    </xf>
    <xf numFmtId="0" fontId="2" fillId="0" borderId="27" xfId="3" applyBorder="1">
      <alignment vertical="center"/>
    </xf>
    <xf numFmtId="0" fontId="2" fillId="0" borderId="7" xfId="3" applyBorder="1">
      <alignment vertical="center"/>
    </xf>
    <xf numFmtId="0" fontId="2" fillId="0" borderId="28" xfId="3" applyBorder="1">
      <alignment vertical="center"/>
    </xf>
    <xf numFmtId="0" fontId="25" fillId="8" borderId="29" xfId="3" applyFont="1" applyFill="1" applyBorder="1" applyAlignment="1">
      <alignment horizontal="center" vertical="center" wrapText="1"/>
    </xf>
    <xf numFmtId="0" fontId="27" fillId="8" borderId="29" xfId="3" applyFont="1" applyFill="1" applyBorder="1" applyAlignment="1">
      <alignment horizontal="center" vertical="center" wrapText="1"/>
    </xf>
    <xf numFmtId="0" fontId="2" fillId="0" borderId="30" xfId="3" applyBorder="1">
      <alignment vertical="center"/>
    </xf>
    <xf numFmtId="0" fontId="2" fillId="0" borderId="31" xfId="3" applyBorder="1">
      <alignment vertical="center"/>
    </xf>
    <xf numFmtId="0" fontId="2" fillId="0" borderId="32" xfId="3" applyBorder="1">
      <alignment vertical="center"/>
    </xf>
    <xf numFmtId="0" fontId="10" fillId="3" borderId="0" xfId="3" applyFont="1" applyFill="1" applyBorder="1" applyAlignment="1">
      <alignment vertical="center"/>
    </xf>
    <xf numFmtId="0" fontId="23" fillId="3" borderId="0" xfId="3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3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28" fillId="3" borderId="0" xfId="3" applyFont="1" applyFill="1" applyBorder="1" applyAlignment="1">
      <alignment horizontal="left" vertical="center"/>
    </xf>
    <xf numFmtId="3" fontId="29" fillId="3" borderId="0" xfId="3" applyNumberFormat="1" applyFont="1" applyFill="1" applyBorder="1" applyAlignment="1">
      <alignment horizontal="left" vertical="center"/>
    </xf>
    <xf numFmtId="0" fontId="29" fillId="3" borderId="0" xfId="3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31" fillId="9" borderId="32" xfId="3" applyNumberFormat="1" applyFont="1" applyFill="1" applyBorder="1" applyAlignment="1">
      <alignment horizontal="center" vertical="center"/>
    </xf>
    <xf numFmtId="0" fontId="31" fillId="9" borderId="31" xfId="3" applyNumberFormat="1" applyFont="1" applyFill="1" applyBorder="1" applyAlignment="1">
      <alignment horizontal="center" vertical="center"/>
    </xf>
    <xf numFmtId="0" fontId="2" fillId="10" borderId="32" xfId="3" applyNumberFormat="1" applyFont="1" applyFill="1" applyBorder="1" applyAlignment="1">
      <alignment vertical="center"/>
    </xf>
    <xf numFmtId="3" fontId="34" fillId="10" borderId="32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0" fontId="34" fillId="10" borderId="31" xfId="0" applyFont="1" applyFill="1" applyBorder="1" applyAlignment="1">
      <alignment horizontal="center" vertical="center" wrapText="1"/>
    </xf>
    <xf numFmtId="0" fontId="2" fillId="0" borderId="32" xfId="3" applyNumberFormat="1" applyFont="1" applyBorder="1" applyAlignment="1">
      <alignment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 wrapText="1"/>
    </xf>
    <xf numFmtId="0" fontId="2" fillId="0" borderId="28" xfId="3" applyNumberFormat="1" applyFont="1" applyBorder="1" applyAlignment="1">
      <alignment vertical="center"/>
    </xf>
    <xf numFmtId="3" fontId="34" fillId="0" borderId="28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3" borderId="9" xfId="2" applyFont="1" applyFill="1" applyBorder="1" applyAlignment="1" applyProtection="1">
      <alignment horizontal="center" vertical="center"/>
      <protection locked="0"/>
    </xf>
    <xf numFmtId="0" fontId="15" fillId="3" borderId="10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3" applyFont="1" applyFill="1" applyBorder="1" applyAlignment="1">
      <alignment horizontal="center" vertical="center"/>
    </xf>
    <xf numFmtId="0" fontId="2" fillId="0" borderId="0" xfId="3">
      <alignment vertical="center"/>
    </xf>
    <xf numFmtId="0" fontId="11" fillId="0" borderId="0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/>
    </xf>
    <xf numFmtId="0" fontId="12" fillId="5" borderId="2" xfId="3" applyFont="1" applyFill="1" applyBorder="1" applyAlignment="1">
      <alignment horizontal="center" vertical="center"/>
    </xf>
    <xf numFmtId="0" fontId="12" fillId="5" borderId="6" xfId="3" applyFont="1" applyFill="1" applyBorder="1" applyAlignment="1">
      <alignment horizontal="center" vertical="center"/>
    </xf>
    <xf numFmtId="0" fontId="12" fillId="5" borderId="3" xfId="3" applyFont="1" applyFill="1" applyBorder="1" applyAlignment="1">
      <alignment horizontal="center" vertical="center"/>
    </xf>
    <xf numFmtId="0" fontId="12" fillId="5" borderId="4" xfId="3" applyFont="1" applyFill="1" applyBorder="1" applyAlignment="1">
      <alignment horizontal="center" vertical="center"/>
    </xf>
    <xf numFmtId="0" fontId="35" fillId="0" borderId="0" xfId="5"/>
  </cellXfs>
  <cellStyles count="6">
    <cellStyle name="강조색4" xfId="2" builtinId="41"/>
    <cellStyle name="쉼표 [0]" xfId="1" builtinId="6"/>
    <cellStyle name="쉼표 [0] 2" xfId="4"/>
    <cellStyle name="표준" xfId="0" builtinId="0"/>
    <cellStyle name="표준 4" xfId="3"/>
    <cellStyle name="하이퍼링크" xfId="5" builtinId="8"/>
  </cellStyles>
  <dxfs count="24"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  <vertical/>
        <horizontal/>
      </border>
    </dxf>
    <dxf>
      <border outline="0">
        <bottom style="thin">
          <color theme="6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한양신명조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한양신명조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한양신명조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한양신명조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solid">
          <fgColor indexed="64"/>
          <bgColor rgb="FFF3F3F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580158</xdr:colOff>
      <xdr:row>186</xdr:row>
      <xdr:rowOff>136381</xdr:rowOff>
    </xdr:from>
    <xdr:to>
      <xdr:col>13</xdr:col>
      <xdr:colOff>467739</xdr:colOff>
      <xdr:row>216</xdr:row>
      <xdr:rowOff>17317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3333" y="39712756"/>
          <a:ext cx="7593306" cy="6167436"/>
        </a:xfrm>
        <a:prstGeom prst="rect">
          <a:avLst/>
        </a:prstGeom>
        <a:ln>
          <a:solidFill>
            <a:schemeClr val="accent1">
              <a:lumMod val="60000"/>
              <a:lumOff val="40000"/>
            </a:schemeClr>
          </a:solidFill>
        </a:ln>
      </xdr:spPr>
    </xdr:pic>
    <xdr:clientData/>
  </xdr:twoCellAnchor>
  <xdr:twoCellAnchor>
    <xdr:from>
      <xdr:col>0</xdr:col>
      <xdr:colOff>1126919</xdr:colOff>
      <xdr:row>94</xdr:row>
      <xdr:rowOff>33313</xdr:rowOff>
    </xdr:from>
    <xdr:to>
      <xdr:col>18</xdr:col>
      <xdr:colOff>177097</xdr:colOff>
      <xdr:row>131</xdr:row>
      <xdr:rowOff>85961</xdr:rowOff>
    </xdr:to>
    <xdr:grpSp>
      <xdr:nvGrpSpPr>
        <xdr:cNvPr id="3" name="그룹 2"/>
        <xdr:cNvGrpSpPr/>
      </xdr:nvGrpSpPr>
      <xdr:grpSpPr>
        <a:xfrm>
          <a:off x="1126919" y="19940563"/>
          <a:ext cx="23012357" cy="7604612"/>
          <a:chOff x="1126919" y="18703637"/>
          <a:chExt cx="23773466" cy="7789756"/>
        </a:xfrm>
      </xdr:grpSpPr>
      <xdr:pic>
        <xdr:nvPicPr>
          <xdr:cNvPr id="4" name="그림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104572" y="18834730"/>
            <a:ext cx="11795813" cy="7562168"/>
          </a:xfrm>
          <a:prstGeom prst="rect">
            <a:avLst/>
          </a:prstGeom>
          <a:ln>
            <a:solidFill>
              <a:srgbClr val="0000FF"/>
            </a:solidFill>
          </a:ln>
        </xdr:spPr>
      </xdr:pic>
      <xdr:pic>
        <xdr:nvPicPr>
          <xdr:cNvPr id="5" name="그림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26919" y="18703637"/>
            <a:ext cx="11815589" cy="7789756"/>
          </a:xfrm>
          <a:prstGeom prst="rect">
            <a:avLst/>
          </a:prstGeom>
          <a:ln>
            <a:solidFill>
              <a:srgbClr val="0000FF"/>
            </a:solidFill>
          </a:ln>
        </xdr:spPr>
      </xdr:pic>
    </xdr:grpSp>
    <xdr:clientData/>
  </xdr:twoCellAnchor>
  <xdr:twoCellAnchor>
    <xdr:from>
      <xdr:col>20</xdr:col>
      <xdr:colOff>131124</xdr:colOff>
      <xdr:row>94</xdr:row>
      <xdr:rowOff>70509</xdr:rowOff>
    </xdr:from>
    <xdr:to>
      <xdr:col>35</xdr:col>
      <xdr:colOff>446889</xdr:colOff>
      <xdr:row>148</xdr:row>
      <xdr:rowOff>170170</xdr:rowOff>
    </xdr:to>
    <xdr:grpSp>
      <xdr:nvGrpSpPr>
        <xdr:cNvPr id="6" name="그룹 5"/>
        <xdr:cNvGrpSpPr/>
      </xdr:nvGrpSpPr>
      <xdr:grpSpPr>
        <a:xfrm>
          <a:off x="26488160" y="19977759"/>
          <a:ext cx="11092622" cy="11121447"/>
          <a:chOff x="13829805" y="7170964"/>
          <a:chExt cx="11293017" cy="11123922"/>
        </a:xfrm>
      </xdr:grpSpPr>
      <xdr:grpSp>
        <xdr:nvGrpSpPr>
          <xdr:cNvPr id="7" name="그룹 6"/>
          <xdr:cNvGrpSpPr/>
        </xdr:nvGrpSpPr>
        <xdr:grpSpPr>
          <a:xfrm>
            <a:off x="13829805" y="7170964"/>
            <a:ext cx="11293017" cy="11123922"/>
            <a:chOff x="13829805" y="7170964"/>
            <a:chExt cx="11293017" cy="11123922"/>
          </a:xfrm>
        </xdr:grpSpPr>
        <xdr:grpSp>
          <xdr:nvGrpSpPr>
            <xdr:cNvPr id="9" name="그룹 8"/>
            <xdr:cNvGrpSpPr/>
          </xdr:nvGrpSpPr>
          <xdr:grpSpPr>
            <a:xfrm>
              <a:off x="13829805" y="7170964"/>
              <a:ext cx="11293017" cy="11123922"/>
              <a:chOff x="14163798" y="7297139"/>
              <a:chExt cx="11247248" cy="11321844"/>
            </a:xfrm>
          </xdr:grpSpPr>
          <xdr:pic>
            <xdr:nvPicPr>
              <xdr:cNvPr id="11" name="그림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/>
              <a:stretch>
                <a:fillRect/>
              </a:stretch>
            </xdr:blipFill>
            <xdr:spPr>
              <a:xfrm>
                <a:off x="14163798" y="15254844"/>
                <a:ext cx="5345331" cy="3364139"/>
              </a:xfrm>
              <a:prstGeom prst="rect">
                <a:avLst/>
              </a:prstGeom>
              <a:ln>
                <a:solidFill>
                  <a:srgbClr val="0000FF"/>
                </a:solidFill>
              </a:ln>
            </xdr:spPr>
          </xdr:pic>
          <xdr:pic>
            <xdr:nvPicPr>
              <xdr:cNvPr id="12" name="그림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5"/>
              <a:stretch>
                <a:fillRect/>
              </a:stretch>
            </xdr:blipFill>
            <xdr:spPr>
              <a:xfrm>
                <a:off x="14199672" y="7297139"/>
                <a:ext cx="11211374" cy="7909974"/>
              </a:xfrm>
              <a:prstGeom prst="rect">
                <a:avLst/>
              </a:prstGeom>
              <a:ln>
                <a:solidFill>
                  <a:srgbClr val="0000FF"/>
                </a:solidFill>
              </a:ln>
            </xdr:spPr>
          </xdr:pic>
        </xdr:grpSp>
        <xdr:sp macro="" textlink="">
          <xdr:nvSpPr>
            <xdr:cNvPr id="10" name="직사각형 9"/>
            <xdr:cNvSpPr/>
          </xdr:nvSpPr>
          <xdr:spPr>
            <a:xfrm>
              <a:off x="19948071" y="7402286"/>
              <a:ext cx="5007429" cy="5510893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ko-KR" altLang="en-US" sz="1100"/>
            </a:p>
          </xdr:txBody>
        </xdr:sp>
      </xdr:grpSp>
      <xdr:sp macro="" textlink="">
        <xdr:nvSpPr>
          <xdr:cNvPr id="8" name="직사각형 7"/>
          <xdr:cNvSpPr/>
        </xdr:nvSpPr>
        <xdr:spPr>
          <a:xfrm>
            <a:off x="15149698" y="17172214"/>
            <a:ext cx="3886695" cy="312965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1</xdr:col>
      <xdr:colOff>287607</xdr:colOff>
      <xdr:row>132</xdr:row>
      <xdr:rowOff>40821</xdr:rowOff>
    </xdr:from>
    <xdr:to>
      <xdr:col>12</xdr:col>
      <xdr:colOff>772158</xdr:colOff>
      <xdr:row>168</xdr:row>
      <xdr:rowOff>41461</xdr:rowOff>
    </xdr:to>
    <xdr:grpSp>
      <xdr:nvGrpSpPr>
        <xdr:cNvPr id="13" name="그룹 12"/>
        <xdr:cNvGrpSpPr/>
      </xdr:nvGrpSpPr>
      <xdr:grpSpPr>
        <a:xfrm>
          <a:off x="1961286" y="27704142"/>
          <a:ext cx="15261908" cy="7348498"/>
          <a:chOff x="1465243" y="27247685"/>
          <a:chExt cx="16001642" cy="7482094"/>
        </a:xfrm>
      </xdr:grpSpPr>
      <xdr:pic>
        <xdr:nvPicPr>
          <xdr:cNvPr id="14" name="그림 13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424738" y="27252323"/>
            <a:ext cx="11042147" cy="6831201"/>
          </a:xfrm>
          <a:prstGeom prst="rect">
            <a:avLst/>
          </a:prstGeom>
          <a:ln>
            <a:solidFill>
              <a:srgbClr val="0000FF"/>
            </a:solidFill>
          </a:ln>
        </xdr:spPr>
      </xdr:pic>
      <xdr:pic>
        <xdr:nvPicPr>
          <xdr:cNvPr id="15" name="그림 14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465243" y="27247685"/>
            <a:ext cx="4948704" cy="7482094"/>
          </a:xfrm>
          <a:prstGeom prst="rect">
            <a:avLst/>
          </a:prstGeom>
          <a:ln>
            <a:solidFill>
              <a:srgbClr val="0000FF"/>
            </a:solidFill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표_배출계수" displayName="표_배출계수" ref="B32:I89" totalsRowShown="0" headerRowDxfId="23" dataDxfId="21" headerRowBorderDxfId="22" tableBorderDxfId="20" totalsRowBorderDxfId="19">
  <autoFilter ref="B32:I89"/>
  <sortState ref="B33:F60">
    <sortCondition sortBy="cellColor" ref="B34:B62" dxfId="18"/>
  </sortState>
  <tableColumns count="8">
    <tableColumn id="9" name="string1" dataDxfId="17" dataCellStyle="표준 4"/>
    <tableColumn id="10" name="string2" dataDxfId="16" dataCellStyle="표준 4"/>
    <tableColumn id="11" name="제목컬럼" dataDxfId="15" dataCellStyle="표준 4">
      <calculatedColumnFormula>표_배출계수[[#This Row],[string1]]&amp;표_배출계수[[#This Row],[string2]]</calculatedColumnFormula>
    </tableColumn>
    <tableColumn id="1" name="에너지원" dataDxfId="14"/>
    <tableColumn id="2" name="CO2" dataDxfId="13"/>
    <tableColumn id="3" name="CH4 (상업공공)" dataDxfId="12"/>
    <tableColumn id="5" name="N2O (상업공공/가정/기타)" dataDxfId="11"/>
    <tableColumn id="4" name="CH4 (가정및기타)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표_GHG계수" displayName="표_GHG계수" ref="K32:L35" totalsRowShown="0" tableBorderDxfId="9" headerRowCellStyle="표준 4">
  <autoFilter ref="K32:L35"/>
  <tableColumns count="2">
    <tableColumn id="1" name="GHG" dataDxfId="8" dataCellStyle="표준 4"/>
    <tableColumn id="2" name="값" dataDxfId="7" dataCellStyle="표준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표32" displayName="표32" ref="N32:P35" totalsRowShown="0" headerRowBorderDxfId="6" tableBorderDxfId="5" totalsRowBorderDxfId="4">
  <autoFilter ref="N32:P35"/>
  <tableColumns count="3">
    <tableColumn id="1" name="항목" dataDxfId="3" dataCellStyle="표준 4"/>
    <tableColumn id="2" name="값" dataDxfId="2" dataCellStyle="표준 4">
      <calculatedColumnFormula>O32/1000</calculatedColumnFormula>
    </tableColumn>
    <tableColumn id="3" name="단위" dataDxfId="1" dataCellStyle="표준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ainwt.weebly.com/etc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table" Target="../tables/table3.xml"/><Relationship Id="rId2" Type="http://schemas.openxmlformats.org/officeDocument/2006/relationships/hyperlink" Target="https://www.gir.go.kr/home/board/read.do?pagerOffset=0&amp;maxPageItems=20&amp;maxIndexPages=10&amp;searchKey=title&amp;searchValue=%EA%B3%B5%EA%B3%A0&amp;menuId=10&amp;boardId=66&amp;boardMasterId=3&amp;boardCategoryId=" TargetMode="External"/><Relationship Id="rId1" Type="http://schemas.openxmlformats.org/officeDocument/2006/relationships/hyperlink" Target="https://www.kdhc.co.kr/content.do?sgrp=S10&amp;siteCmsCd=CM3650&amp;topCmsCd=CM3655&amp;cmsCd=CM4018&amp;pnum=1&amp;cnum=8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Normal="100" zoomScaleSheetLayoutView="100" workbookViewId="0">
      <selection activeCell="B12" sqref="B12"/>
    </sheetView>
  </sheetViews>
  <sheetFormatPr defaultRowHeight="16.5"/>
  <cols>
    <col min="1" max="1" width="16.625" customWidth="1"/>
    <col min="2" max="2" width="13.875" customWidth="1"/>
    <col min="3" max="3" width="51.625" customWidth="1"/>
  </cols>
  <sheetData>
    <row r="1" spans="1:3" ht="32.25" customHeight="1">
      <c r="A1" t="s">
        <v>176</v>
      </c>
    </row>
    <row r="2" spans="1:3" ht="32.25" customHeight="1">
      <c r="A2" t="s">
        <v>175</v>
      </c>
    </row>
    <row r="3" spans="1:3" ht="32.25" customHeight="1">
      <c r="A3" s="110" t="s">
        <v>177</v>
      </c>
    </row>
    <row r="4" spans="1:3" ht="32.25" customHeight="1"/>
    <row r="5" spans="1:3">
      <c r="A5" s="96" t="s">
        <v>171</v>
      </c>
      <c r="B5" s="96" t="s">
        <v>172</v>
      </c>
      <c r="C5" s="96" t="s">
        <v>174</v>
      </c>
    </row>
    <row r="6" spans="1:3">
      <c r="A6" s="97">
        <v>42759</v>
      </c>
      <c r="B6" s="98" t="s">
        <v>173</v>
      </c>
      <c r="C6" s="98" t="s">
        <v>178</v>
      </c>
    </row>
    <row r="7" spans="1:3">
      <c r="A7" s="98"/>
      <c r="B7" s="98"/>
      <c r="C7" s="98"/>
    </row>
    <row r="8" spans="1:3">
      <c r="A8" s="98"/>
      <c r="B8" s="98"/>
      <c r="C8" s="98"/>
    </row>
    <row r="9" spans="1:3">
      <c r="A9" s="98"/>
      <c r="B9" s="98"/>
      <c r="C9" s="98"/>
    </row>
    <row r="10" spans="1:3">
      <c r="A10" s="98"/>
      <c r="B10" s="98"/>
      <c r="C10" s="98"/>
    </row>
    <row r="11" spans="1:3">
      <c r="A11" s="98"/>
      <c r="B11" s="98"/>
      <c r="C11" s="98"/>
    </row>
    <row r="12" spans="1:3">
      <c r="A12" s="98"/>
      <c r="B12" s="98"/>
      <c r="C12" s="98"/>
    </row>
    <row r="13" spans="1:3">
      <c r="A13" s="98"/>
      <c r="B13" s="98"/>
      <c r="C13" s="98"/>
    </row>
    <row r="14" spans="1:3">
      <c r="A14" s="98"/>
      <c r="B14" s="98"/>
      <c r="C14" s="98"/>
    </row>
    <row r="15" spans="1:3">
      <c r="A15" s="98"/>
      <c r="B15" s="98"/>
      <c r="C15" s="98"/>
    </row>
    <row r="16" spans="1:3">
      <c r="A16" s="98"/>
      <c r="B16" s="98"/>
      <c r="C16" s="98"/>
    </row>
    <row r="17" spans="1:3">
      <c r="A17" s="98"/>
      <c r="B17" s="98"/>
      <c r="C17" s="98"/>
    </row>
    <row r="18" spans="1:3">
      <c r="A18" s="98"/>
      <c r="B18" s="98"/>
      <c r="C18" s="98"/>
    </row>
    <row r="19" spans="1:3">
      <c r="A19" s="98"/>
      <c r="B19" s="98"/>
      <c r="C19" s="98"/>
    </row>
    <row r="20" spans="1:3">
      <c r="A20" s="98"/>
      <c r="B20" s="98"/>
      <c r="C20" s="98"/>
    </row>
    <row r="21" spans="1:3">
      <c r="A21" s="98"/>
      <c r="B21" s="98"/>
      <c r="C21" s="98"/>
    </row>
    <row r="22" spans="1:3">
      <c r="A22" s="98"/>
      <c r="B22" s="98"/>
      <c r="C22" s="98"/>
    </row>
    <row r="23" spans="1:3">
      <c r="A23" s="98"/>
      <c r="B23" s="98"/>
      <c r="C23" s="98"/>
    </row>
    <row r="24" spans="1:3">
      <c r="A24" s="98"/>
      <c r="B24" s="98"/>
      <c r="C24" s="98"/>
    </row>
    <row r="25" spans="1:3">
      <c r="A25" s="98"/>
      <c r="B25" s="98"/>
      <c r="C25" s="98"/>
    </row>
    <row r="26" spans="1:3">
      <c r="A26" s="98"/>
      <c r="B26" s="98"/>
      <c r="C26" s="98"/>
    </row>
    <row r="27" spans="1:3">
      <c r="A27" s="98"/>
      <c r="B27" s="98"/>
      <c r="C27" s="98"/>
    </row>
    <row r="28" spans="1:3">
      <c r="A28" s="98"/>
      <c r="B28" s="98"/>
      <c r="C28" s="98"/>
    </row>
  </sheetData>
  <phoneticPr fontId="9" type="noConversion"/>
  <hyperlinks>
    <hyperlink ref="A3" r:id="rId1" display="http://brainwt.weebly.com/etc.html "/>
  </hyperlinks>
  <pageMargins left="0.7" right="0.7" top="0.75" bottom="0.75" header="0.3" footer="0.3"/>
  <pageSetup paperSize="9" scale="9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41"/>
  <sheetViews>
    <sheetView tabSelected="1" view="pageBreakPreview" zoomScale="70" zoomScaleNormal="55" zoomScaleSheetLayoutView="70" workbookViewId="0">
      <selection activeCell="A27" sqref="A27"/>
    </sheetView>
  </sheetViews>
  <sheetFormatPr defaultRowHeight="16.5"/>
  <cols>
    <col min="1" max="1" width="22" style="1" customWidth="1"/>
    <col min="2" max="2" width="11.5" style="1" customWidth="1"/>
    <col min="3" max="3" width="19.625" style="1" customWidth="1"/>
    <col min="4" max="4" width="23.625" style="1" bestFit="1" customWidth="1"/>
    <col min="5" max="5" width="18.5" style="1" customWidth="1"/>
    <col min="6" max="6" width="19.5" style="1" customWidth="1"/>
    <col min="7" max="7" width="18.75" style="1" customWidth="1"/>
    <col min="8" max="8" width="15.375" style="1" customWidth="1"/>
    <col min="9" max="9" width="19" style="1" customWidth="1"/>
    <col min="10" max="10" width="15.375" style="1" customWidth="1"/>
    <col min="11" max="11" width="16.125" style="1" customWidth="1"/>
    <col min="12" max="12" width="16.75" style="1" customWidth="1"/>
    <col min="13" max="13" width="18.5" style="1" customWidth="1"/>
    <col min="14" max="14" width="15.75" style="1" bestFit="1" customWidth="1"/>
    <col min="15" max="15" width="16.875" style="1" customWidth="1"/>
    <col min="16" max="16" width="18.5" style="1" customWidth="1"/>
    <col min="17" max="17" width="14.125" style="1" bestFit="1" customWidth="1"/>
    <col min="18" max="18" width="14.625" style="1" bestFit="1" customWidth="1"/>
    <col min="19" max="19" width="15.5" style="1" bestFit="1" customWidth="1"/>
    <col min="20" max="20" width="15.875" style="1" bestFit="1" customWidth="1"/>
    <col min="21" max="21" width="16.375" style="1" bestFit="1" customWidth="1"/>
    <col min="22" max="16384" width="9" style="1"/>
  </cols>
  <sheetData>
    <row r="1" spans="1:29" ht="26.25">
      <c r="B1" s="2" t="s">
        <v>0</v>
      </c>
      <c r="C1" s="3"/>
      <c r="D1" s="3"/>
      <c r="E1" s="3"/>
      <c r="F1" s="3"/>
      <c r="G1" s="3"/>
      <c r="K1" s="3"/>
      <c r="L1" s="3"/>
      <c r="M1" s="3"/>
      <c r="N1" s="3"/>
      <c r="O1" s="3"/>
      <c r="P1" s="4"/>
      <c r="U1" s="4"/>
      <c r="AB1" s="5"/>
      <c r="AC1" s="5"/>
    </row>
    <row r="2" spans="1:29" ht="26.25">
      <c r="B2" s="2"/>
      <c r="C2" s="3"/>
      <c r="D2" s="3"/>
      <c r="E2" s="3"/>
      <c r="F2" s="3"/>
      <c r="G2" s="3"/>
      <c r="K2" s="3"/>
      <c r="L2" s="3"/>
      <c r="M2" s="3"/>
      <c r="N2" s="3"/>
      <c r="O2" s="3"/>
      <c r="P2" s="4"/>
      <c r="U2" s="4"/>
      <c r="AB2" s="5"/>
      <c r="AC2" s="5"/>
    </row>
    <row r="3" spans="1:29" ht="20.25">
      <c r="A3" s="6"/>
      <c r="B3" s="7"/>
      <c r="C3" s="8" t="s">
        <v>1</v>
      </c>
      <c r="D3" s="9"/>
      <c r="E3" s="9"/>
      <c r="F3" s="3"/>
      <c r="G3" s="3"/>
      <c r="K3" s="3"/>
      <c r="L3" s="3"/>
      <c r="M3" s="3"/>
      <c r="N3" s="3"/>
      <c r="O3" s="3"/>
      <c r="P3" s="4"/>
      <c r="U3" s="4"/>
      <c r="AB3" s="5"/>
      <c r="AC3" s="5"/>
    </row>
    <row r="4" spans="1:29" ht="20.25">
      <c r="A4" s="6"/>
      <c r="B4" s="10"/>
      <c r="C4" s="8" t="s">
        <v>2</v>
      </c>
      <c r="D4" s="9"/>
      <c r="E4" s="9"/>
      <c r="F4" s="3"/>
      <c r="G4" s="3"/>
      <c r="K4" s="3"/>
      <c r="L4" s="3"/>
      <c r="M4" s="3"/>
      <c r="N4" s="3"/>
      <c r="O4" s="3"/>
      <c r="P4" s="4"/>
      <c r="U4" s="4"/>
      <c r="AB4" s="5"/>
      <c r="AC4" s="5"/>
    </row>
    <row r="5" spans="1:29" ht="21" thickBot="1">
      <c r="D5" s="3"/>
      <c r="E5" s="3"/>
      <c r="F5" s="3"/>
      <c r="G5" s="3"/>
      <c r="K5" s="3"/>
      <c r="L5" s="3"/>
      <c r="M5" s="3"/>
      <c r="N5" s="3"/>
      <c r="O5" s="3"/>
      <c r="P5" s="4"/>
      <c r="U5" s="4"/>
      <c r="AB5" s="5"/>
      <c r="AC5" s="5"/>
    </row>
    <row r="6" spans="1:29" ht="17.25">
      <c r="A6" s="101" t="s">
        <v>3</v>
      </c>
      <c r="C6" s="102" t="s">
        <v>4</v>
      </c>
      <c r="D6" s="102" t="s">
        <v>5</v>
      </c>
      <c r="E6" s="104" t="s">
        <v>6</v>
      </c>
      <c r="F6" s="106" t="s">
        <v>7</v>
      </c>
      <c r="G6" s="108" t="s">
        <v>8</v>
      </c>
      <c r="H6" s="108"/>
      <c r="I6" s="108"/>
      <c r="J6" s="109"/>
      <c r="K6" s="99" t="s">
        <v>9</v>
      </c>
      <c r="L6" s="99"/>
      <c r="M6" s="99"/>
      <c r="N6" s="99"/>
      <c r="O6" s="99"/>
      <c r="P6" s="99"/>
      <c r="Q6" s="99" t="s">
        <v>10</v>
      </c>
      <c r="R6" s="99"/>
      <c r="S6" s="99"/>
    </row>
    <row r="7" spans="1:29" ht="17.25">
      <c r="A7" s="101"/>
      <c r="C7" s="103"/>
      <c r="D7" s="103"/>
      <c r="E7" s="105"/>
      <c r="F7" s="107"/>
      <c r="G7" s="11" t="s">
        <v>11</v>
      </c>
      <c r="H7" s="11" t="s">
        <v>12</v>
      </c>
      <c r="I7" s="11" t="s">
        <v>13</v>
      </c>
      <c r="J7" s="12" t="s">
        <v>14</v>
      </c>
      <c r="K7" s="13" t="s">
        <v>15</v>
      </c>
      <c r="L7" s="13" t="s">
        <v>16</v>
      </c>
      <c r="M7" s="13" t="s">
        <v>6</v>
      </c>
      <c r="N7" s="13" t="s">
        <v>17</v>
      </c>
      <c r="O7" s="13" t="s">
        <v>18</v>
      </c>
      <c r="P7" s="13" t="s">
        <v>19</v>
      </c>
      <c r="Q7" s="13" t="s">
        <v>20</v>
      </c>
      <c r="R7" s="13" t="s">
        <v>21</v>
      </c>
      <c r="S7" s="13" t="s">
        <v>22</v>
      </c>
    </row>
    <row r="8" spans="1:29">
      <c r="A8" s="14" t="str">
        <f t="shared" ref="A8:A13" si="0">C8</f>
        <v>휘발유</v>
      </c>
      <c r="C8" s="15" t="s">
        <v>23</v>
      </c>
      <c r="D8" s="94">
        <v>30</v>
      </c>
      <c r="E8" s="16" t="s">
        <v>24</v>
      </c>
      <c r="F8" s="17">
        <f t="shared" ref="F8:F15" si="1">D8*K8</f>
        <v>1.005E-3</v>
      </c>
      <c r="G8" s="18">
        <f t="shared" ref="G8:I15" si="2">$D8*$L8*Q8/1000</f>
        <v>6.8168999999999993E-2</v>
      </c>
      <c r="H8" s="18">
        <f t="shared" si="2"/>
        <v>9.3000000000000007E-6</v>
      </c>
      <c r="I8" s="18">
        <f t="shared" si="2"/>
        <v>5.5799999999999999E-7</v>
      </c>
      <c r="J8" s="19">
        <f t="shared" ref="J8:J15" si="3">G8*$L$33+H8*$L$34+I8*$L$35</f>
        <v>6.8537279999999992E-2</v>
      </c>
      <c r="K8" s="20">
        <f t="shared" ref="K8:L11" si="4">N8*10^-6</f>
        <v>3.3500000000000001E-5</v>
      </c>
      <c r="L8" s="20">
        <f t="shared" si="4"/>
        <v>3.1000000000000001E-5</v>
      </c>
      <c r="M8" s="21" t="s">
        <v>25</v>
      </c>
      <c r="N8" s="22">
        <v>33.5</v>
      </c>
      <c r="O8" s="22">
        <v>31</v>
      </c>
      <c r="P8" s="21" t="s">
        <v>26</v>
      </c>
      <c r="Q8" s="23">
        <f>VLOOKUP(A8,표_배출계수[[제목컬럼]:[CH4 (가정및기타)]],3,0)</f>
        <v>73300</v>
      </c>
      <c r="R8" s="23">
        <f>VLOOKUP(A8,표_배출계수[[제목컬럼]:[CH4 (가정및기타)]],4,0)</f>
        <v>10</v>
      </c>
      <c r="S8" s="23">
        <f>VLOOKUP(A8,표_배출계수[[제목컬럼]:[CH4 (가정및기타)]],5,0)</f>
        <v>0.6</v>
      </c>
    </row>
    <row r="9" spans="1:29">
      <c r="A9" s="14" t="str">
        <f t="shared" si="0"/>
        <v>경유</v>
      </c>
      <c r="C9" s="15" t="s">
        <v>27</v>
      </c>
      <c r="D9" s="94">
        <v>10000000</v>
      </c>
      <c r="E9" s="16" t="s">
        <v>24</v>
      </c>
      <c r="F9" s="17">
        <f t="shared" si="1"/>
        <v>379</v>
      </c>
      <c r="G9" s="18">
        <f t="shared" si="2"/>
        <v>26231.4</v>
      </c>
      <c r="H9" s="18">
        <f t="shared" si="2"/>
        <v>3.54</v>
      </c>
      <c r="I9" s="18">
        <f t="shared" si="2"/>
        <v>0.21240000000000001</v>
      </c>
      <c r="J9" s="19">
        <f t="shared" si="3"/>
        <v>26371.584000000003</v>
      </c>
      <c r="K9" s="20">
        <f t="shared" si="4"/>
        <v>3.79E-5</v>
      </c>
      <c r="L9" s="20">
        <f t="shared" si="4"/>
        <v>3.54E-5</v>
      </c>
      <c r="M9" s="21" t="s">
        <v>25</v>
      </c>
      <c r="N9" s="22">
        <v>37.9</v>
      </c>
      <c r="O9" s="22">
        <v>35.4</v>
      </c>
      <c r="P9" s="21" t="s">
        <v>28</v>
      </c>
      <c r="Q9" s="23">
        <f>VLOOKUP(A9,표_배출계수[[제목컬럼]:[CH4 (가정및기타)]],3,0)</f>
        <v>74100</v>
      </c>
      <c r="R9" s="23">
        <f>VLOOKUP(A9,표_배출계수[[제목컬럼]:[CH4 (가정및기타)]],4,0)</f>
        <v>10</v>
      </c>
      <c r="S9" s="23">
        <f>VLOOKUP(A9,표_배출계수[[제목컬럼]:[CH4 (가정및기타)]],5,0)</f>
        <v>0.6</v>
      </c>
    </row>
    <row r="10" spans="1:29">
      <c r="A10" s="14" t="str">
        <f t="shared" si="0"/>
        <v>도시/천연가스(LNG)</v>
      </c>
      <c r="C10" s="15" t="s">
        <v>29</v>
      </c>
      <c r="D10" s="94">
        <v>5000</v>
      </c>
      <c r="E10" s="16" t="s">
        <v>30</v>
      </c>
      <c r="F10" s="17">
        <f t="shared" si="1"/>
        <v>0.22100000000000003</v>
      </c>
      <c r="G10" s="18">
        <f t="shared" si="2"/>
        <v>11.219999999999999</v>
      </c>
      <c r="H10" s="18">
        <f t="shared" si="2"/>
        <v>9.999999999999998E-4</v>
      </c>
      <c r="I10" s="18">
        <f t="shared" si="2"/>
        <v>2.0000000000000002E-5</v>
      </c>
      <c r="J10" s="19">
        <f t="shared" si="3"/>
        <v>11.247199999999999</v>
      </c>
      <c r="K10" s="20">
        <f t="shared" si="4"/>
        <v>4.4200000000000004E-5</v>
      </c>
      <c r="L10" s="20">
        <f t="shared" si="4"/>
        <v>3.9999999999999996E-5</v>
      </c>
      <c r="M10" s="21" t="s">
        <v>31</v>
      </c>
      <c r="N10" s="22">
        <v>44.2</v>
      </c>
      <c r="O10" s="22">
        <v>40</v>
      </c>
      <c r="P10" s="21" t="s">
        <v>32</v>
      </c>
      <c r="Q10" s="23">
        <f>VLOOKUP(A10,표_배출계수[[제목컬럼]:[CH4 (가정및기타)]],3,0)</f>
        <v>56100</v>
      </c>
      <c r="R10" s="23">
        <f>VLOOKUP(A10,표_배출계수[[제목컬럼]:[CH4 (가정및기타)]],4,0)</f>
        <v>5</v>
      </c>
      <c r="S10" s="23">
        <f>VLOOKUP(A10,표_배출계수[[제목컬럼]:[CH4 (가정및기타)]],5,0)</f>
        <v>0.1</v>
      </c>
    </row>
    <row r="11" spans="1:29">
      <c r="A11" s="14" t="str">
        <f t="shared" si="0"/>
        <v>도시가스(LPG)</v>
      </c>
      <c r="C11" s="15" t="s">
        <v>33</v>
      </c>
      <c r="D11" s="94">
        <v>5000</v>
      </c>
      <c r="E11" s="16" t="s">
        <v>34</v>
      </c>
      <c r="F11" s="17">
        <f t="shared" si="1"/>
        <v>0.314</v>
      </c>
      <c r="G11" s="18">
        <f t="shared" si="2"/>
        <v>18.640499999999999</v>
      </c>
      <c r="H11" s="18">
        <f t="shared" si="2"/>
        <v>1.4449999999999999E-3</v>
      </c>
      <c r="I11" s="18">
        <f t="shared" si="2"/>
        <v>2.8899999999999998E-5</v>
      </c>
      <c r="J11" s="19">
        <f t="shared" si="3"/>
        <v>18.679804000000001</v>
      </c>
      <c r="K11" s="20">
        <f t="shared" si="4"/>
        <v>6.2799999999999995E-5</v>
      </c>
      <c r="L11" s="20">
        <f t="shared" si="4"/>
        <v>5.7799999999999995E-5</v>
      </c>
      <c r="M11" s="21" t="s">
        <v>35</v>
      </c>
      <c r="N11" s="22">
        <v>62.8</v>
      </c>
      <c r="O11" s="22">
        <v>57.8</v>
      </c>
      <c r="P11" s="21" t="s">
        <v>32</v>
      </c>
      <c r="Q11" s="23">
        <f>VLOOKUP(A11,표_배출계수[[제목컬럼]:[CH4 (가정및기타)]],3,0)</f>
        <v>64500</v>
      </c>
      <c r="R11" s="23">
        <f>VLOOKUP(A11,표_배출계수[[제목컬럼]:[CH4 (가정및기타)]],4,0)</f>
        <v>5</v>
      </c>
      <c r="S11" s="23">
        <f>VLOOKUP(A11,표_배출계수[[제목컬럼]:[CH4 (가정및기타)]],5,0)</f>
        <v>0.1</v>
      </c>
    </row>
    <row r="12" spans="1:29">
      <c r="A12" s="14" t="str">
        <f t="shared" si="0"/>
        <v>등유(실내용/보일러용)</v>
      </c>
      <c r="C12" s="15" t="s">
        <v>36</v>
      </c>
      <c r="D12" s="94">
        <v>5000</v>
      </c>
      <c r="E12" s="16" t="s">
        <v>24</v>
      </c>
      <c r="F12" s="17">
        <f t="shared" si="1"/>
        <v>0.18574999999999997</v>
      </c>
      <c r="G12" s="18">
        <f t="shared" si="2"/>
        <v>12.456674999999999</v>
      </c>
      <c r="H12" s="18">
        <f t="shared" si="2"/>
        <v>1.7324999999999999E-3</v>
      </c>
      <c r="I12" s="18">
        <f t="shared" si="2"/>
        <v>1.0394999999999999E-4</v>
      </c>
      <c r="J12" s="19">
        <f t="shared" si="3"/>
        <v>12.525281999999999</v>
      </c>
      <c r="K12" s="20">
        <v>3.7149999999999995E-5</v>
      </c>
      <c r="L12" s="20">
        <v>3.4649999999999995E-5</v>
      </c>
      <c r="M12" s="21" t="s">
        <v>25</v>
      </c>
      <c r="N12" s="22">
        <v>37.15</v>
      </c>
      <c r="O12" s="22">
        <v>34.65</v>
      </c>
      <c r="P12" s="21" t="s">
        <v>28</v>
      </c>
      <c r="Q12" s="23">
        <f>VLOOKUP(A12,표_배출계수[[제목컬럼]:[CH4 (가정및기타)]],3,0)</f>
        <v>71900</v>
      </c>
      <c r="R12" s="23">
        <f>VLOOKUP(A12,표_배출계수[[제목컬럼]:[CH4 (가정및기타)]],4,0)</f>
        <v>10</v>
      </c>
      <c r="S12" s="23">
        <f>VLOOKUP(A12,표_배출계수[[제목컬럼]:[CH4 (가정및기타)]],5,0)</f>
        <v>0.6</v>
      </c>
    </row>
    <row r="13" spans="1:29">
      <c r="A13" s="14" t="str">
        <f t="shared" si="0"/>
        <v>전력</v>
      </c>
      <c r="C13" s="15" t="s">
        <v>37</v>
      </c>
      <c r="D13" s="94">
        <v>5000</v>
      </c>
      <c r="E13" s="16" t="s">
        <v>38</v>
      </c>
      <c r="F13" s="17">
        <f t="shared" si="1"/>
        <v>4.8000000000000001E-2</v>
      </c>
      <c r="G13" s="18">
        <f t="shared" si="2"/>
        <v>2.3264999999999998</v>
      </c>
      <c r="H13" s="18">
        <f t="shared" si="2"/>
        <v>2.6999999999999999E-5</v>
      </c>
      <c r="I13" s="18">
        <f t="shared" si="2"/>
        <v>1.3499999999999999E-5</v>
      </c>
      <c r="J13" s="19">
        <f t="shared" si="3"/>
        <v>2.3312520000000001</v>
      </c>
      <c r="K13" s="20">
        <f t="shared" ref="K13:L15" si="5">N13*10^-6</f>
        <v>9.5999999999999996E-6</v>
      </c>
      <c r="L13" s="20">
        <f t="shared" si="5"/>
        <v>9.5999999999999996E-6</v>
      </c>
      <c r="M13" s="21" t="s">
        <v>39</v>
      </c>
      <c r="N13" s="22">
        <f>9.6</f>
        <v>9.6</v>
      </c>
      <c r="O13" s="22">
        <f>9.6</f>
        <v>9.6</v>
      </c>
      <c r="P13" s="21" t="s">
        <v>40</v>
      </c>
      <c r="Q13" s="23">
        <f>VLOOKUP(A13,표_배출계수[[제목컬럼]:[CH4 (가정및기타)]],3,0)</f>
        <v>48468.75</v>
      </c>
      <c r="R13" s="23">
        <f>VLOOKUP(A13,표_배출계수[[제목컬럼]:[CH4 (가정및기타)]],4,0)</f>
        <v>0.5625</v>
      </c>
      <c r="S13" s="23">
        <f>VLOOKUP(A13,표_배출계수[[제목컬럼]:[CH4 (가정및기타)]],5,0)</f>
        <v>0.28125</v>
      </c>
    </row>
    <row r="14" spans="1:29">
      <c r="A14" s="14" t="str">
        <f>C17&amp;C18</f>
        <v>수도권연계지사2014</v>
      </c>
      <c r="B14" s="24" t="s">
        <v>41</v>
      </c>
      <c r="C14" s="15" t="s">
        <v>42</v>
      </c>
      <c r="D14" s="94">
        <v>5000</v>
      </c>
      <c r="E14" s="16" t="s">
        <v>43</v>
      </c>
      <c r="F14" s="17">
        <f t="shared" si="1"/>
        <v>20.934000000000001</v>
      </c>
      <c r="G14" s="18">
        <f t="shared" si="2"/>
        <v>845.4405240000001</v>
      </c>
      <c r="H14" s="18">
        <f t="shared" si="2"/>
        <v>1.454913E-2</v>
      </c>
      <c r="I14" s="18">
        <f t="shared" si="2"/>
        <v>1.6747200000000002E-3</v>
      </c>
      <c r="J14" s="19">
        <f t="shared" si="3"/>
        <v>846.26521893000006</v>
      </c>
      <c r="K14" s="20">
        <f t="shared" si="5"/>
        <v>4.1868000000000001E-3</v>
      </c>
      <c r="L14" s="20">
        <f t="shared" si="5"/>
        <v>4.1868000000000001E-3</v>
      </c>
      <c r="M14" s="21" t="s">
        <v>44</v>
      </c>
      <c r="N14" s="22">
        <v>4186.8</v>
      </c>
      <c r="O14" s="22">
        <v>4186.8</v>
      </c>
      <c r="P14" s="21" t="s">
        <v>45</v>
      </c>
      <c r="Q14" s="23">
        <f>VLOOKUP(A14,표_배출계수[[제목컬럼]:[CH4 (가정및기타)]],3,0)</f>
        <v>40386</v>
      </c>
      <c r="R14" s="23">
        <f>VLOOKUP(A14,표_배출계수[[제목컬럼]:[CH4 (가정및기타)]],4,0)</f>
        <v>0.69499999999999995</v>
      </c>
      <c r="S14" s="23">
        <f>VLOOKUP(A14,표_배출계수[[제목컬럼]:[CH4 (가정및기타)]],5,0)</f>
        <v>0.08</v>
      </c>
    </row>
    <row r="15" spans="1:29" ht="17.25" thickBot="1">
      <c r="A15" s="14" t="str">
        <f>C15</f>
        <v>지역난방(지사모름)</v>
      </c>
      <c r="B15" s="24" t="s">
        <v>46</v>
      </c>
      <c r="C15" s="25" t="s">
        <v>47</v>
      </c>
      <c r="D15" s="95">
        <v>3000</v>
      </c>
      <c r="E15" s="26" t="s">
        <v>48</v>
      </c>
      <c r="F15" s="27">
        <f t="shared" si="1"/>
        <v>12.5604</v>
      </c>
      <c r="G15" s="28">
        <f t="shared" si="2"/>
        <v>749.66747399999997</v>
      </c>
      <c r="H15" s="28">
        <f t="shared" si="2"/>
        <v>3.4725970479999979E-2</v>
      </c>
      <c r="I15" s="28">
        <f t="shared" si="2"/>
        <v>4.0727329600000013E-3</v>
      </c>
      <c r="J15" s="29">
        <f t="shared" si="3"/>
        <v>751.6592665976799</v>
      </c>
      <c r="K15" s="20">
        <f t="shared" si="5"/>
        <v>4.1868000000000001E-3</v>
      </c>
      <c r="L15" s="20">
        <f t="shared" si="5"/>
        <v>4.1868000000000001E-3</v>
      </c>
      <c r="M15" s="21" t="s">
        <v>49</v>
      </c>
      <c r="N15" s="22">
        <v>4186.8</v>
      </c>
      <c r="O15" s="22">
        <v>4186.8</v>
      </c>
      <c r="P15" s="21" t="s">
        <v>45</v>
      </c>
      <c r="Q15" s="23">
        <f>VLOOKUP(A15,표_배출계수[[제목컬럼]:[CH4 (가정및기타)]],3,0)</f>
        <v>59685</v>
      </c>
      <c r="R15" s="23">
        <f>VLOOKUP(A15,표_배출계수[[제목컬럼]:[CH4 (가정및기타)]],4,0)</f>
        <v>2.7647185185185172</v>
      </c>
      <c r="S15" s="23">
        <f>VLOOKUP(A15,표_배출계수[[제목컬럼]:[CH4 (가정및기타)]],5,0)</f>
        <v>0.32425185185185196</v>
      </c>
    </row>
    <row r="16" spans="1:29" ht="17.25" thickBot="1"/>
    <row r="17" spans="1:29">
      <c r="B17" s="30" t="s">
        <v>50</v>
      </c>
      <c r="C17" s="31" t="s">
        <v>51</v>
      </c>
      <c r="E17" s="32" t="s">
        <v>52</v>
      </c>
      <c r="F17" s="33">
        <f>SUM(F8:F14)</f>
        <v>400.70375500000006</v>
      </c>
      <c r="G17" s="33">
        <f t="shared" ref="G17:J17" si="6">SUM(G8:G14)</f>
        <v>27121.552368000004</v>
      </c>
      <c r="H17" s="33">
        <f t="shared" si="6"/>
        <v>3.5587629299999999</v>
      </c>
      <c r="I17" s="33">
        <f t="shared" si="6"/>
        <v>0.21424162799999999</v>
      </c>
      <c r="J17" s="34">
        <f t="shared" si="6"/>
        <v>27262.701294210001</v>
      </c>
    </row>
    <row r="18" spans="1:29" ht="17.25" thickBot="1">
      <c r="B18" s="30" t="s">
        <v>53</v>
      </c>
      <c r="C18" s="31">
        <v>2014</v>
      </c>
      <c r="E18" s="35" t="s">
        <v>54</v>
      </c>
      <c r="F18" s="36">
        <f>SUM(F8:F13)+F15</f>
        <v>392.33015500000005</v>
      </c>
      <c r="G18" s="36">
        <f t="shared" ref="G18:J18" si="7">SUM(G8:G13)+G15</f>
        <v>27025.779318000004</v>
      </c>
      <c r="H18" s="36">
        <f t="shared" si="7"/>
        <v>3.5789397704799999</v>
      </c>
      <c r="I18" s="36">
        <f t="shared" si="7"/>
        <v>0.21663964095999999</v>
      </c>
      <c r="J18" s="37">
        <f t="shared" si="7"/>
        <v>27168.095341877681</v>
      </c>
    </row>
    <row r="19" spans="1:29">
      <c r="A19" s="38"/>
      <c r="C19" s="39"/>
      <c r="D19" s="39"/>
      <c r="E19" s="100"/>
      <c r="F19" s="100"/>
      <c r="P19" s="4"/>
      <c r="U19" s="4"/>
      <c r="AB19" s="5"/>
      <c r="AC19" s="5"/>
    </row>
    <row r="20" spans="1:29" ht="18" customHeight="1">
      <c r="A20" s="8"/>
      <c r="D20" s="8"/>
      <c r="E20" s="40"/>
      <c r="F20" s="40"/>
      <c r="U20" s="4"/>
    </row>
    <row r="21" spans="1:29" ht="18" customHeight="1">
      <c r="A21" s="8"/>
      <c r="B21" s="41" t="s">
        <v>55</v>
      </c>
      <c r="D21" s="42" t="s">
        <v>56</v>
      </c>
      <c r="E21" s="41"/>
      <c r="F21" s="40"/>
      <c r="G21" s="43"/>
      <c r="K21" s="43"/>
      <c r="U21" s="4"/>
    </row>
    <row r="22" spans="1:29" ht="18" customHeight="1">
      <c r="A22" s="8"/>
      <c r="B22" s="44" t="s">
        <v>57</v>
      </c>
      <c r="D22" s="45" t="s">
        <v>58</v>
      </c>
      <c r="E22" s="46"/>
      <c r="F22" s="40"/>
      <c r="G22" s="47"/>
      <c r="I22" s="47"/>
      <c r="J22" s="47"/>
      <c r="K22" s="47"/>
      <c r="U22" s="4"/>
    </row>
    <row r="23" spans="1:29" ht="18" customHeight="1">
      <c r="A23" s="8"/>
      <c r="B23" s="45"/>
      <c r="D23" s="45" t="s">
        <v>59</v>
      </c>
      <c r="E23" s="45" t="s">
        <v>60</v>
      </c>
      <c r="F23" s="40"/>
      <c r="G23" s="47"/>
      <c r="I23" s="47"/>
      <c r="J23" s="47"/>
      <c r="K23" s="47"/>
      <c r="U23" s="4"/>
    </row>
    <row r="24" spans="1:29">
      <c r="B24" s="45"/>
      <c r="D24" s="45" t="s">
        <v>61</v>
      </c>
      <c r="E24" s="45" t="s">
        <v>62</v>
      </c>
    </row>
    <row r="25" spans="1:29">
      <c r="B25" s="45"/>
      <c r="D25" s="45" t="s">
        <v>63</v>
      </c>
      <c r="E25" s="45" t="s">
        <v>64</v>
      </c>
    </row>
    <row r="26" spans="1:29" ht="17.25">
      <c r="A26" s="48"/>
      <c r="C26" s="4"/>
      <c r="K26" s="4"/>
    </row>
    <row r="30" spans="1:29">
      <c r="B30" s="49" t="s">
        <v>65</v>
      </c>
    </row>
    <row r="31" spans="1:29">
      <c r="B31" s="49" t="s">
        <v>66</v>
      </c>
      <c r="K31" s="49" t="s">
        <v>67</v>
      </c>
      <c r="N31" s="49" t="s">
        <v>68</v>
      </c>
    </row>
    <row r="32" spans="1:29" ht="18">
      <c r="B32" s="50" t="s">
        <v>69</v>
      </c>
      <c r="C32" s="50" t="s">
        <v>70</v>
      </c>
      <c r="D32" s="50" t="s">
        <v>71</v>
      </c>
      <c r="E32" s="51" t="s">
        <v>72</v>
      </c>
      <c r="F32" s="52" t="s">
        <v>73</v>
      </c>
      <c r="G32" s="52" t="s">
        <v>74</v>
      </c>
      <c r="H32" s="53" t="s">
        <v>75</v>
      </c>
      <c r="I32" s="52" t="s">
        <v>76</v>
      </c>
      <c r="K32" s="1" t="s">
        <v>77</v>
      </c>
      <c r="L32" s="1" t="s">
        <v>78</v>
      </c>
      <c r="N32" s="54" t="s">
        <v>79</v>
      </c>
      <c r="O32" s="55" t="s">
        <v>80</v>
      </c>
      <c r="P32" s="56" t="s">
        <v>19</v>
      </c>
    </row>
    <row r="33" spans="2:25">
      <c r="B33" s="57" t="s">
        <v>81</v>
      </c>
      <c r="C33" s="58"/>
      <c r="D33" s="58" t="str">
        <f>표_배출계수[[#This Row],[string1]]&amp;표_배출계수[[#This Row],[string2]]</f>
        <v>휘발유</v>
      </c>
      <c r="E33" s="57" t="s">
        <v>81</v>
      </c>
      <c r="F33" s="59">
        <v>73300</v>
      </c>
      <c r="G33" s="59">
        <v>10</v>
      </c>
      <c r="H33" s="59">
        <v>0.6</v>
      </c>
      <c r="I33" s="59">
        <v>10</v>
      </c>
      <c r="K33" s="60" t="s">
        <v>82</v>
      </c>
      <c r="L33" s="61">
        <v>1</v>
      </c>
      <c r="N33" s="62" t="s">
        <v>83</v>
      </c>
      <c r="O33" s="63">
        <v>9600</v>
      </c>
      <c r="P33" s="64" t="s">
        <v>84</v>
      </c>
    </row>
    <row r="34" spans="2:25" ht="16.5" customHeight="1">
      <c r="B34" s="57" t="s">
        <v>36</v>
      </c>
      <c r="C34" s="58"/>
      <c r="D34" s="58" t="str">
        <f>표_배출계수[[#This Row],[string1]]&amp;표_배출계수[[#This Row],[string2]]</f>
        <v>등유(실내용/보일러용)</v>
      </c>
      <c r="E34" s="57" t="s">
        <v>85</v>
      </c>
      <c r="F34" s="59">
        <v>71900</v>
      </c>
      <c r="G34" s="59">
        <v>10</v>
      </c>
      <c r="H34" s="59">
        <v>0.6</v>
      </c>
      <c r="I34" s="59">
        <v>10</v>
      </c>
      <c r="K34" s="60" t="s">
        <v>86</v>
      </c>
      <c r="L34" s="61">
        <v>21</v>
      </c>
      <c r="N34" s="62" t="s">
        <v>87</v>
      </c>
      <c r="O34" s="63">
        <f>O33/1000</f>
        <v>9.6</v>
      </c>
      <c r="P34" s="64" t="s">
        <v>88</v>
      </c>
    </row>
    <row r="35" spans="2:25">
      <c r="B35" s="57" t="s">
        <v>27</v>
      </c>
      <c r="C35" s="58"/>
      <c r="D35" s="58" t="str">
        <f>표_배출계수[[#This Row],[string1]]&amp;표_배출계수[[#This Row],[string2]]</f>
        <v>경유</v>
      </c>
      <c r="E35" s="57" t="s">
        <v>89</v>
      </c>
      <c r="F35" s="59">
        <v>74100</v>
      </c>
      <c r="G35" s="59">
        <v>10</v>
      </c>
      <c r="H35" s="59">
        <v>0.6</v>
      </c>
      <c r="I35" s="59">
        <v>10</v>
      </c>
      <c r="K35" s="65" t="s">
        <v>90</v>
      </c>
      <c r="L35" s="66">
        <v>310</v>
      </c>
      <c r="N35" s="67" t="s">
        <v>91</v>
      </c>
      <c r="O35" s="68">
        <f>O34/1000</f>
        <v>9.5999999999999992E-3</v>
      </c>
      <c r="P35" s="69" t="s">
        <v>92</v>
      </c>
    </row>
    <row r="36" spans="2:25">
      <c r="B36" s="70" t="s">
        <v>33</v>
      </c>
      <c r="C36" s="58"/>
      <c r="D36" s="58" t="str">
        <f>표_배출계수[[#This Row],[string1]]&amp;표_배출계수[[#This Row],[string2]]</f>
        <v>도시가스(LPG)</v>
      </c>
      <c r="E36" s="70" t="s">
        <v>33</v>
      </c>
      <c r="F36" s="59">
        <v>64500</v>
      </c>
      <c r="G36" s="59">
        <v>5</v>
      </c>
      <c r="H36" s="59">
        <v>0.1</v>
      </c>
      <c r="I36" s="59">
        <v>5</v>
      </c>
    </row>
    <row r="37" spans="2:25">
      <c r="B37" s="57" t="s">
        <v>29</v>
      </c>
      <c r="C37" s="58"/>
      <c r="D37" s="58" t="str">
        <f>표_배출계수[[#This Row],[string1]]&amp;표_배출계수[[#This Row],[string2]]</f>
        <v>도시/천연가스(LNG)</v>
      </c>
      <c r="E37" s="57" t="s">
        <v>29</v>
      </c>
      <c r="F37" s="59">
        <v>56100</v>
      </c>
      <c r="G37" s="59">
        <v>5</v>
      </c>
      <c r="H37" s="59">
        <v>0.1</v>
      </c>
      <c r="I37" s="59">
        <v>5</v>
      </c>
    </row>
    <row r="38" spans="2:25">
      <c r="B38" s="71" t="s">
        <v>37</v>
      </c>
      <c r="C38" s="58"/>
      <c r="D38" s="58" t="str">
        <f>표_배출계수[[#This Row],[string1]]&amp;표_배출계수[[#This Row],[string2]]</f>
        <v>전력</v>
      </c>
      <c r="E38" s="71" t="s">
        <v>37</v>
      </c>
      <c r="F38" s="59">
        <v>48468.75</v>
      </c>
      <c r="G38" s="59">
        <v>0.5625</v>
      </c>
      <c r="H38" s="59">
        <v>0.28125</v>
      </c>
      <c r="I38" s="59">
        <v>0.5625</v>
      </c>
    </row>
    <row r="39" spans="2:25">
      <c r="B39" s="72" t="s">
        <v>93</v>
      </c>
      <c r="C39" s="73"/>
      <c r="D39" s="73" t="str">
        <f>표_배출계수[[#This Row],[string1]]&amp;표_배출계수[[#This Row],[string2]]</f>
        <v>원유</v>
      </c>
      <c r="E39" s="72" t="s">
        <v>93</v>
      </c>
      <c r="F39" s="74">
        <v>73300</v>
      </c>
      <c r="G39" s="74">
        <v>10</v>
      </c>
      <c r="H39" s="74">
        <v>0.6</v>
      </c>
      <c r="I39" s="74">
        <v>10</v>
      </c>
    </row>
    <row r="40" spans="2:25" ht="17.25" customHeight="1">
      <c r="B40" s="74" t="s">
        <v>94</v>
      </c>
      <c r="C40" s="73"/>
      <c r="D40" s="73" t="str">
        <f>표_배출계수[[#This Row],[string1]]&amp;표_배출계수[[#This Row],[string2]]</f>
        <v>JP-8</v>
      </c>
      <c r="E40" s="74" t="s">
        <v>94</v>
      </c>
      <c r="F40" s="74">
        <v>70000</v>
      </c>
      <c r="G40" s="74">
        <v>10</v>
      </c>
      <c r="H40" s="74">
        <v>0.6</v>
      </c>
      <c r="I40" s="74">
        <v>10</v>
      </c>
    </row>
    <row r="41" spans="2:25">
      <c r="B41" s="74" t="s">
        <v>95</v>
      </c>
      <c r="C41" s="73"/>
      <c r="D41" s="73" t="str">
        <f>표_배출계수[[#This Row],[string1]]&amp;표_배출계수[[#This Row],[string2]]</f>
        <v>JET A-1</v>
      </c>
      <c r="E41" s="74" t="s">
        <v>95</v>
      </c>
      <c r="F41" s="74">
        <v>71500</v>
      </c>
      <c r="G41" s="74">
        <v>10</v>
      </c>
      <c r="H41" s="74">
        <v>0.6</v>
      </c>
      <c r="I41" s="74">
        <v>10</v>
      </c>
    </row>
    <row r="42" spans="2:25">
      <c r="B42" s="72" t="s">
        <v>96</v>
      </c>
      <c r="C42" s="73"/>
      <c r="D42" s="73" t="str">
        <f>표_배출계수[[#This Row],[string1]]&amp;표_배출계수[[#This Row],[string2]]</f>
        <v>납사</v>
      </c>
      <c r="E42" s="72" t="s">
        <v>96</v>
      </c>
      <c r="F42" s="74">
        <v>73300</v>
      </c>
      <c r="G42" s="74">
        <v>10</v>
      </c>
      <c r="H42" s="74">
        <v>0.6</v>
      </c>
      <c r="I42" s="74">
        <v>10</v>
      </c>
      <c r="X42" s="5"/>
      <c r="Y42" s="5"/>
    </row>
    <row r="43" spans="2:25">
      <c r="B43" s="72" t="s">
        <v>97</v>
      </c>
      <c r="C43" s="73"/>
      <c r="D43" s="73" t="str">
        <f>표_배출계수[[#This Row],[string1]]&amp;표_배출계수[[#This Row],[string2]]</f>
        <v>아스팔트</v>
      </c>
      <c r="E43" s="72" t="s">
        <v>97</v>
      </c>
      <c r="F43" s="74">
        <v>80700</v>
      </c>
      <c r="G43" s="74">
        <v>10</v>
      </c>
      <c r="H43" s="74">
        <v>0.6</v>
      </c>
      <c r="I43" s="74">
        <v>10</v>
      </c>
      <c r="X43" s="5"/>
      <c r="Y43" s="5"/>
    </row>
    <row r="44" spans="2:25">
      <c r="B44" s="72" t="s">
        <v>98</v>
      </c>
      <c r="C44" s="73"/>
      <c r="D44" s="73" t="str">
        <f>표_배출계수[[#This Row],[string1]]&amp;표_배출계수[[#This Row],[string2]]</f>
        <v>윤활유</v>
      </c>
      <c r="E44" s="72" t="s">
        <v>98</v>
      </c>
      <c r="F44" s="74">
        <v>73300</v>
      </c>
      <c r="G44" s="74">
        <v>10</v>
      </c>
      <c r="H44" s="74">
        <v>0.6</v>
      </c>
      <c r="I44" s="74">
        <v>10</v>
      </c>
    </row>
    <row r="45" spans="2:25">
      <c r="B45" s="72" t="s">
        <v>99</v>
      </c>
      <c r="C45" s="73"/>
      <c r="D45" s="73" t="str">
        <f>표_배출계수[[#This Row],[string1]]&amp;표_배출계수[[#This Row],[string2]]</f>
        <v>석유코크</v>
      </c>
      <c r="E45" s="72" t="s">
        <v>99</v>
      </c>
      <c r="F45" s="74">
        <v>97500</v>
      </c>
      <c r="G45" s="74">
        <v>10</v>
      </c>
      <c r="H45" s="74">
        <v>0.6</v>
      </c>
      <c r="I45" s="74">
        <v>10</v>
      </c>
    </row>
    <row r="46" spans="2:25">
      <c r="B46" s="72" t="s">
        <v>100</v>
      </c>
      <c r="C46" s="73"/>
      <c r="D46" s="73" t="str">
        <f>표_배출계수[[#This Row],[string1]]&amp;표_배출계수[[#This Row],[string2]]</f>
        <v>정제연료 (반제품)</v>
      </c>
      <c r="E46" s="72" t="s">
        <v>100</v>
      </c>
      <c r="F46" s="74">
        <v>73300</v>
      </c>
      <c r="G46" s="74">
        <v>10</v>
      </c>
      <c r="H46" s="74">
        <v>0.6</v>
      </c>
      <c r="I46" s="74">
        <v>10</v>
      </c>
    </row>
    <row r="47" spans="2:25">
      <c r="B47" s="72" t="s">
        <v>101</v>
      </c>
      <c r="C47" s="73"/>
      <c r="D47" s="73" t="str">
        <f>표_배출계수[[#This Row],[string1]]&amp;표_배출계수[[#This Row],[string2]]</f>
        <v>정제가스</v>
      </c>
      <c r="E47" s="72" t="s">
        <v>101</v>
      </c>
      <c r="F47" s="74">
        <v>57600</v>
      </c>
      <c r="G47" s="74">
        <v>5</v>
      </c>
      <c r="H47" s="74">
        <v>0.1</v>
      </c>
      <c r="I47" s="74">
        <v>5</v>
      </c>
    </row>
    <row r="48" spans="2:25" ht="16.5" customHeight="1">
      <c r="B48" s="72" t="s">
        <v>102</v>
      </c>
      <c r="C48" s="73"/>
      <c r="D48" s="73" t="str">
        <f>표_배출계수[[#This Row],[string1]]&amp;표_배출계수[[#This Row],[string2]]</f>
        <v>파라핀왁스</v>
      </c>
      <c r="E48" s="72" t="s">
        <v>102</v>
      </c>
      <c r="F48" s="74">
        <v>73300</v>
      </c>
      <c r="G48" s="74">
        <v>10</v>
      </c>
      <c r="H48" s="74">
        <v>0.6</v>
      </c>
      <c r="I48" s="74">
        <v>10</v>
      </c>
    </row>
    <row r="49" spans="2:23">
      <c r="B49" s="72" t="s">
        <v>103</v>
      </c>
      <c r="C49" s="73"/>
      <c r="D49" s="73" t="str">
        <f>표_배출계수[[#This Row],[string1]]&amp;표_배출계수[[#This Row],[string2]]</f>
        <v>용제</v>
      </c>
      <c r="E49" s="72" t="s">
        <v>103</v>
      </c>
      <c r="F49" s="74">
        <v>73300</v>
      </c>
      <c r="G49" s="74">
        <v>10</v>
      </c>
      <c r="H49" s="74">
        <v>0.6</v>
      </c>
      <c r="I49" s="74">
        <v>10</v>
      </c>
    </row>
    <row r="50" spans="2:23">
      <c r="B50" s="72" t="s">
        <v>104</v>
      </c>
      <c r="C50" s="73"/>
      <c r="D50" s="73" t="str">
        <f>표_배출계수[[#This Row],[string1]]&amp;표_배출계수[[#This Row],[string2]]</f>
        <v>기타</v>
      </c>
      <c r="E50" s="72" t="s">
        <v>104</v>
      </c>
      <c r="F50" s="74">
        <v>73300</v>
      </c>
      <c r="G50" s="74">
        <v>10</v>
      </c>
      <c r="H50" s="74">
        <v>0.6</v>
      </c>
      <c r="I50" s="74">
        <v>10</v>
      </c>
    </row>
    <row r="51" spans="2:23">
      <c r="B51" s="72" t="s">
        <v>105</v>
      </c>
      <c r="C51" s="73"/>
      <c r="D51" s="73" t="str">
        <f>표_배출계수[[#This Row],[string1]]&amp;표_배출계수[[#This Row],[string2]]</f>
        <v>국내 무연탄/수입 무연탄</v>
      </c>
      <c r="E51" s="72" t="s">
        <v>105</v>
      </c>
      <c r="F51" s="74">
        <v>98300</v>
      </c>
      <c r="G51" s="74">
        <v>10</v>
      </c>
      <c r="H51" s="74">
        <v>1.5</v>
      </c>
      <c r="I51" s="74">
        <v>300</v>
      </c>
    </row>
    <row r="52" spans="2:23">
      <c r="B52" s="72" t="s">
        <v>106</v>
      </c>
      <c r="C52" s="73"/>
      <c r="D52" s="73" t="str">
        <f>표_배출계수[[#This Row],[string1]]&amp;표_배출계수[[#This Row],[string2]]</f>
        <v>원료용 유연탄</v>
      </c>
      <c r="E52" s="72" t="s">
        <v>106</v>
      </c>
      <c r="F52" s="74">
        <v>94600</v>
      </c>
      <c r="G52" s="74">
        <v>10</v>
      </c>
      <c r="H52" s="74">
        <v>1.5</v>
      </c>
      <c r="I52" s="74">
        <v>300</v>
      </c>
    </row>
    <row r="53" spans="2:23" ht="19.5" customHeight="1">
      <c r="B53" s="72" t="s">
        <v>107</v>
      </c>
      <c r="C53" s="73"/>
      <c r="D53" s="73" t="str">
        <f>표_배출계수[[#This Row],[string1]]&amp;표_배출계수[[#This Row],[string2]]</f>
        <v>연료용 유연탄</v>
      </c>
      <c r="E53" s="72" t="s">
        <v>107</v>
      </c>
      <c r="F53" s="74">
        <v>94600</v>
      </c>
      <c r="G53" s="74">
        <v>10</v>
      </c>
      <c r="H53" s="74">
        <v>1.5</v>
      </c>
      <c r="I53" s="74">
        <v>300</v>
      </c>
    </row>
    <row r="54" spans="2:23">
      <c r="B54" s="72" t="s">
        <v>108</v>
      </c>
      <c r="C54" s="73"/>
      <c r="D54" s="73" t="str">
        <f>표_배출계수[[#This Row],[string1]]&amp;표_배출계수[[#This Row],[string2]]</f>
        <v>아역청탄</v>
      </c>
      <c r="E54" s="72" t="s">
        <v>108</v>
      </c>
      <c r="F54" s="74">
        <v>96100</v>
      </c>
      <c r="G54" s="74">
        <v>10</v>
      </c>
      <c r="H54" s="74">
        <v>1.5</v>
      </c>
      <c r="I54" s="74">
        <v>300</v>
      </c>
    </row>
    <row r="55" spans="2:23">
      <c r="B55" s="72" t="s">
        <v>109</v>
      </c>
      <c r="C55" s="73"/>
      <c r="D55" s="73" t="str">
        <f>표_배출계수[[#This Row],[string1]]&amp;표_배출계수[[#This Row],[string2]]</f>
        <v>갈탄</v>
      </c>
      <c r="E55" s="72" t="s">
        <v>109</v>
      </c>
      <c r="F55" s="74">
        <v>101000</v>
      </c>
      <c r="G55" s="74">
        <v>10</v>
      </c>
      <c r="H55" s="74">
        <v>1.5</v>
      </c>
      <c r="I55" s="74">
        <v>300</v>
      </c>
    </row>
    <row r="56" spans="2:23" ht="16.5" customHeight="1">
      <c r="B56" s="72" t="s">
        <v>110</v>
      </c>
      <c r="C56" s="73"/>
      <c r="D56" s="73" t="str">
        <f>표_배출계수[[#This Row],[string1]]&amp;표_배출계수[[#This Row],[string2]]</f>
        <v>코크스</v>
      </c>
      <c r="E56" s="72" t="s">
        <v>110</v>
      </c>
      <c r="F56" s="74">
        <v>107000</v>
      </c>
      <c r="G56" s="74">
        <v>10</v>
      </c>
      <c r="H56" s="74">
        <v>1.5</v>
      </c>
      <c r="I56" s="74">
        <v>300</v>
      </c>
    </row>
    <row r="57" spans="2:23">
      <c r="B57" s="72" t="s">
        <v>111</v>
      </c>
      <c r="C57" s="73"/>
      <c r="D57" s="73" t="str">
        <f>표_배출계수[[#This Row],[string1]]&amp;표_배출계수[[#This Row],[string2]]</f>
        <v>코크스가스</v>
      </c>
      <c r="E57" s="72" t="s">
        <v>111</v>
      </c>
      <c r="F57" s="74">
        <v>44400</v>
      </c>
      <c r="G57" s="74">
        <v>5</v>
      </c>
      <c r="H57" s="74">
        <v>0.1</v>
      </c>
      <c r="I57" s="74">
        <v>5</v>
      </c>
    </row>
    <row r="58" spans="2:23">
      <c r="B58" s="72" t="s">
        <v>112</v>
      </c>
      <c r="C58" s="73"/>
      <c r="D58" s="73" t="str">
        <f>표_배출계수[[#This Row],[string1]]&amp;표_배출계수[[#This Row],[string2]]</f>
        <v>고로가스</v>
      </c>
      <c r="E58" s="72" t="s">
        <v>112</v>
      </c>
      <c r="F58" s="74">
        <v>260000</v>
      </c>
      <c r="G58" s="74">
        <v>5</v>
      </c>
      <c r="H58" s="74">
        <v>0.1</v>
      </c>
      <c r="I58" s="74">
        <v>5</v>
      </c>
    </row>
    <row r="59" spans="2:23">
      <c r="B59" s="72" t="s">
        <v>113</v>
      </c>
      <c r="C59" s="73"/>
      <c r="D59" s="73" t="str">
        <f>표_배출계수[[#This Row],[string1]]&amp;표_배출계수[[#This Row],[string2]]</f>
        <v>전로가스</v>
      </c>
      <c r="E59" s="72" t="s">
        <v>113</v>
      </c>
      <c r="F59" s="74">
        <v>182000</v>
      </c>
      <c r="G59" s="74">
        <v>5</v>
      </c>
      <c r="H59" s="74">
        <v>0.1</v>
      </c>
      <c r="I59" s="74">
        <v>5</v>
      </c>
    </row>
    <row r="60" spans="2:23" ht="16.5" customHeight="1">
      <c r="B60" s="72" t="s">
        <v>114</v>
      </c>
      <c r="C60" s="73"/>
      <c r="D60" s="73" t="str">
        <f>표_배출계수[[#This Row],[string1]]&amp;표_배출계수[[#This Row],[string2]]</f>
        <v>이탄</v>
      </c>
      <c r="E60" s="72" t="s">
        <v>114</v>
      </c>
      <c r="F60" s="74">
        <v>106000</v>
      </c>
      <c r="G60" s="74">
        <v>10</v>
      </c>
      <c r="H60" s="74">
        <v>1.4</v>
      </c>
      <c r="I60" s="74">
        <v>300</v>
      </c>
      <c r="U60" s="75"/>
      <c r="V60" s="75"/>
      <c r="W60" s="75"/>
    </row>
    <row r="61" spans="2:23" ht="16.5" customHeight="1">
      <c r="B61" s="58" t="s">
        <v>115</v>
      </c>
      <c r="C61" s="58">
        <v>2012</v>
      </c>
      <c r="D61" s="58" t="str">
        <f>표_배출계수[[#This Row],[string1]]&amp;표_배출계수[[#This Row],[string2]]</f>
        <v>수도권연계지사2012</v>
      </c>
      <c r="E61" s="57" t="s">
        <v>116</v>
      </c>
      <c r="F61" s="59">
        <v>37780</v>
      </c>
      <c r="G61" s="59">
        <v>0.84</v>
      </c>
      <c r="H61" s="59">
        <v>0.08</v>
      </c>
      <c r="I61" s="59">
        <v>0.84</v>
      </c>
      <c r="U61" s="75"/>
      <c r="V61" s="75"/>
      <c r="W61" s="75"/>
    </row>
    <row r="62" spans="2:23" ht="16.5" customHeight="1">
      <c r="B62" s="58" t="s">
        <v>115</v>
      </c>
      <c r="C62" s="58">
        <v>2013</v>
      </c>
      <c r="D62" s="58" t="str">
        <f>표_배출계수[[#This Row],[string1]]&amp;표_배출계수[[#This Row],[string2]]</f>
        <v>수도권연계지사2013</v>
      </c>
      <c r="E62" s="57" t="s">
        <v>116</v>
      </c>
      <c r="F62" s="59">
        <v>35.26</v>
      </c>
      <c r="G62" s="59">
        <v>0.79</v>
      </c>
      <c r="H62" s="59">
        <v>7.0999999999999994E-2</v>
      </c>
      <c r="I62" s="59">
        <v>0.79</v>
      </c>
    </row>
    <row r="63" spans="2:23" ht="16.5" customHeight="1">
      <c r="B63" s="58" t="s">
        <v>51</v>
      </c>
      <c r="C63" s="58">
        <v>2014</v>
      </c>
      <c r="D63" s="58" t="str">
        <f>표_배출계수[[#This Row],[string1]]&amp;표_배출계수[[#This Row],[string2]]</f>
        <v>수도권연계지사2014</v>
      </c>
      <c r="E63" s="57" t="s">
        <v>42</v>
      </c>
      <c r="F63" s="59">
        <v>40386</v>
      </c>
      <c r="G63" s="59">
        <v>0.69499999999999995</v>
      </c>
      <c r="H63" s="59">
        <v>0.08</v>
      </c>
      <c r="I63" s="59">
        <v>0.69499999999999995</v>
      </c>
    </row>
    <row r="64" spans="2:23" ht="16.5" customHeight="1">
      <c r="B64" s="58" t="s">
        <v>115</v>
      </c>
      <c r="C64" s="58">
        <v>2015</v>
      </c>
      <c r="D64" s="58" t="str">
        <f>표_배출계수[[#This Row],[string1]]&amp;표_배출계수[[#This Row],[string2]]</f>
        <v>수도권연계지사2015</v>
      </c>
      <c r="E64" s="57" t="s">
        <v>42</v>
      </c>
      <c r="F64" s="59">
        <v>37697</v>
      </c>
      <c r="G64" s="59">
        <v>0.76080000000000003</v>
      </c>
      <c r="H64" s="59">
        <v>8.9399999999999993E-2</v>
      </c>
      <c r="I64" s="59">
        <v>0.76080000000000003</v>
      </c>
    </row>
    <row r="65" spans="2:9" ht="16.5" customHeight="1">
      <c r="B65" s="58" t="s">
        <v>117</v>
      </c>
      <c r="C65" s="58">
        <v>2012</v>
      </c>
      <c r="D65" s="58" t="str">
        <f>표_배출계수[[#This Row],[string1]]&amp;표_배출계수[[#This Row],[string2]]</f>
        <v>광주전남지사2012</v>
      </c>
      <c r="E65" s="57" t="s">
        <v>116</v>
      </c>
      <c r="F65" s="59" t="s">
        <v>118</v>
      </c>
      <c r="G65" s="59" t="s">
        <v>119</v>
      </c>
      <c r="H65" s="59" t="s">
        <v>120</v>
      </c>
      <c r="I65" s="59" t="s">
        <v>120</v>
      </c>
    </row>
    <row r="66" spans="2:9" ht="16.5" customHeight="1">
      <c r="B66" s="58" t="s">
        <v>117</v>
      </c>
      <c r="C66" s="58">
        <v>2013</v>
      </c>
      <c r="D66" s="58" t="str">
        <f>표_배출계수[[#This Row],[string1]]&amp;표_배출계수[[#This Row],[string2]]</f>
        <v>광주전남지사2013</v>
      </c>
      <c r="E66" s="57" t="s">
        <v>42</v>
      </c>
      <c r="F66" s="59">
        <v>182770</v>
      </c>
      <c r="G66" s="59">
        <v>3.26</v>
      </c>
      <c r="H66" s="59">
        <v>0.33</v>
      </c>
      <c r="I66" s="59">
        <v>3.26</v>
      </c>
    </row>
    <row r="67" spans="2:9" ht="16.5" customHeight="1">
      <c r="B67" s="58" t="s">
        <v>117</v>
      </c>
      <c r="C67" s="58">
        <v>2014</v>
      </c>
      <c r="D67" s="58" t="str">
        <f>표_배출계수[[#This Row],[string1]]&amp;표_배출계수[[#This Row],[string2]]</f>
        <v>광주전남지사2014</v>
      </c>
      <c r="E67" s="57" t="s">
        <v>116</v>
      </c>
      <c r="F67" s="59">
        <v>106496</v>
      </c>
      <c r="G67" s="59">
        <v>2.9319999999999999</v>
      </c>
      <c r="H67" s="59">
        <v>0.47399999999999998</v>
      </c>
      <c r="I67" s="59">
        <v>2.9319999999999999</v>
      </c>
    </row>
    <row r="68" spans="2:9">
      <c r="B68" s="58" t="s">
        <v>117</v>
      </c>
      <c r="C68" s="58">
        <v>2015</v>
      </c>
      <c r="D68" s="58" t="str">
        <f>표_배출계수[[#This Row],[string1]]&amp;표_배출계수[[#This Row],[string2]]</f>
        <v>광주전남지사2015</v>
      </c>
      <c r="E68" s="57" t="s">
        <v>116</v>
      </c>
      <c r="F68" s="59">
        <v>77793</v>
      </c>
      <c r="G68" s="59">
        <v>2.8134999999999999</v>
      </c>
      <c r="H68" s="59">
        <v>0.53410000000000002</v>
      </c>
      <c r="I68" s="59">
        <v>2.8134999999999999</v>
      </c>
    </row>
    <row r="69" spans="2:9">
      <c r="B69" s="58" t="s">
        <v>121</v>
      </c>
      <c r="C69" s="58">
        <v>2012</v>
      </c>
      <c r="D69" s="58" t="str">
        <f>표_배출계수[[#This Row],[string1]]&amp;표_배출계수[[#This Row],[string2]]</f>
        <v>청주지사2012</v>
      </c>
      <c r="E69" s="57" t="s">
        <v>116</v>
      </c>
      <c r="F69" s="59">
        <v>56560</v>
      </c>
      <c r="G69" s="59">
        <v>2.23</v>
      </c>
      <c r="H69" s="59">
        <v>0.45</v>
      </c>
      <c r="I69" s="59">
        <v>2.23</v>
      </c>
    </row>
    <row r="70" spans="2:9" ht="16.5" customHeight="1">
      <c r="B70" s="58" t="s">
        <v>121</v>
      </c>
      <c r="C70" s="58">
        <v>2013</v>
      </c>
      <c r="D70" s="58" t="str">
        <f>표_배출계수[[#This Row],[string1]]&amp;표_배출계수[[#This Row],[string2]]</f>
        <v>청주지사2013</v>
      </c>
      <c r="E70" s="57" t="s">
        <v>42</v>
      </c>
      <c r="F70" s="59">
        <v>58720</v>
      </c>
      <c r="G70" s="59">
        <v>2.3199999999999998</v>
      </c>
      <c r="H70" s="59">
        <v>0.46</v>
      </c>
      <c r="I70" s="59">
        <v>2.3199999999999998</v>
      </c>
    </row>
    <row r="71" spans="2:9" ht="16.5" customHeight="1">
      <c r="B71" s="58" t="s">
        <v>121</v>
      </c>
      <c r="C71" s="58">
        <v>2014</v>
      </c>
      <c r="D71" s="58" t="str">
        <f>표_배출계수[[#This Row],[string1]]&amp;표_배출계수[[#This Row],[string2]]</f>
        <v>청주지사2014</v>
      </c>
      <c r="E71" s="57" t="s">
        <v>116</v>
      </c>
      <c r="F71" s="59">
        <v>52246</v>
      </c>
      <c r="G71" s="59">
        <v>2.2690000000000001</v>
      </c>
      <c r="H71" s="59">
        <v>0.45400000000000001</v>
      </c>
      <c r="I71" s="59">
        <v>2.2690000000000001</v>
      </c>
    </row>
    <row r="72" spans="2:9" ht="16.5" customHeight="1">
      <c r="B72" s="58" t="s">
        <v>121</v>
      </c>
      <c r="C72" s="58">
        <v>2015</v>
      </c>
      <c r="D72" s="58" t="str">
        <f>표_배출계수[[#This Row],[string1]]&amp;표_배출계수[[#This Row],[string2]]</f>
        <v>청주지사2015</v>
      </c>
      <c r="E72" s="57" t="s">
        <v>116</v>
      </c>
      <c r="F72" s="59">
        <v>52870</v>
      </c>
      <c r="G72" s="59">
        <v>2.0983999999999998</v>
      </c>
      <c r="H72" s="59">
        <v>0.41970000000000002</v>
      </c>
      <c r="I72" s="59">
        <v>2.0983999999999998</v>
      </c>
    </row>
    <row r="73" spans="2:9" ht="16.5" customHeight="1">
      <c r="B73" s="58" t="s">
        <v>122</v>
      </c>
      <c r="C73" s="58">
        <v>2012</v>
      </c>
      <c r="D73" s="58" t="str">
        <f>표_배출계수[[#This Row],[string1]]&amp;표_배출계수[[#This Row],[string2]]</f>
        <v>대구지사2012</v>
      </c>
      <c r="E73" s="57" t="s">
        <v>116</v>
      </c>
      <c r="F73" s="59">
        <v>41790</v>
      </c>
      <c r="G73" s="59">
        <v>13.33</v>
      </c>
      <c r="H73" s="59">
        <v>0.98</v>
      </c>
      <c r="I73" s="59">
        <v>13.33</v>
      </c>
    </row>
    <row r="74" spans="2:9" ht="16.5" customHeight="1">
      <c r="B74" s="58" t="s">
        <v>122</v>
      </c>
      <c r="C74" s="58">
        <v>2013</v>
      </c>
      <c r="D74" s="58" t="str">
        <f>표_배출계수[[#This Row],[string1]]&amp;표_배출계수[[#This Row],[string2]]</f>
        <v>대구지사2013</v>
      </c>
      <c r="E74" s="57" t="s">
        <v>116</v>
      </c>
      <c r="F74" s="59">
        <v>43000</v>
      </c>
      <c r="G74" s="59">
        <v>14.04</v>
      </c>
      <c r="H74" s="59">
        <v>1.03</v>
      </c>
      <c r="I74" s="59">
        <v>14.04</v>
      </c>
    </row>
    <row r="75" spans="2:9" ht="16.5" customHeight="1">
      <c r="B75" s="58" t="s">
        <v>122</v>
      </c>
      <c r="C75" s="58">
        <v>2014</v>
      </c>
      <c r="D75" s="58" t="str">
        <f>표_배출계수[[#This Row],[string1]]&amp;표_배출계수[[#This Row],[string2]]</f>
        <v>대구지사2014</v>
      </c>
      <c r="E75" s="57" t="s">
        <v>123</v>
      </c>
      <c r="F75" s="59">
        <v>37990</v>
      </c>
      <c r="G75" s="59">
        <v>7.4189999999999996</v>
      </c>
      <c r="H75" s="59">
        <v>1.08</v>
      </c>
      <c r="I75" s="59">
        <v>7.4189999999999996</v>
      </c>
    </row>
    <row r="76" spans="2:9" ht="16.5" customHeight="1">
      <c r="B76" s="58" t="s">
        <v>122</v>
      </c>
      <c r="C76" s="58">
        <v>2015</v>
      </c>
      <c r="D76" s="58" t="str">
        <f>표_배출계수[[#This Row],[string1]]&amp;표_배출계수[[#This Row],[string2]]</f>
        <v>대구지사2015</v>
      </c>
      <c r="E76" s="57" t="s">
        <v>42</v>
      </c>
      <c r="F76" s="59">
        <v>37707</v>
      </c>
      <c r="G76" s="59">
        <v>8.1003000000000007</v>
      </c>
      <c r="H76" s="59">
        <v>1.1708000000000001</v>
      </c>
      <c r="I76" s="59">
        <v>8.1003000000000007</v>
      </c>
    </row>
    <row r="77" spans="2:9" ht="16.5" customHeight="1">
      <c r="B77" s="58" t="s">
        <v>124</v>
      </c>
      <c r="C77" s="58">
        <v>2012</v>
      </c>
      <c r="D77" s="58" t="str">
        <f>표_배출계수[[#This Row],[string1]]&amp;표_배출계수[[#This Row],[string2]]</f>
        <v>김해지사2012</v>
      </c>
      <c r="E77" s="57" t="s">
        <v>42</v>
      </c>
      <c r="F77" s="59">
        <v>42700</v>
      </c>
      <c r="G77" s="59">
        <v>0.76</v>
      </c>
      <c r="H77" s="59">
        <v>0.08</v>
      </c>
      <c r="I77" s="59">
        <v>0.76</v>
      </c>
    </row>
    <row r="78" spans="2:9">
      <c r="B78" s="58" t="s">
        <v>124</v>
      </c>
      <c r="C78" s="58">
        <v>2013</v>
      </c>
      <c r="D78" s="58" t="str">
        <f>표_배출계수[[#This Row],[string1]]&amp;표_배출계수[[#This Row],[string2]]</f>
        <v>김해지사2013</v>
      </c>
      <c r="E78" s="57" t="s">
        <v>116</v>
      </c>
      <c r="F78" s="59">
        <v>42260</v>
      </c>
      <c r="G78" s="59">
        <v>0.75</v>
      </c>
      <c r="H78" s="59">
        <v>0.08</v>
      </c>
      <c r="I78" s="59">
        <v>0.75</v>
      </c>
    </row>
    <row r="79" spans="2:9" ht="16.5" customHeight="1">
      <c r="B79" s="58" t="s">
        <v>124</v>
      </c>
      <c r="C79" s="58">
        <v>2014</v>
      </c>
      <c r="D79" s="58" t="str">
        <f>표_배출계수[[#This Row],[string1]]&amp;표_배출계수[[#This Row],[string2]]</f>
        <v>김해지사2014</v>
      </c>
      <c r="E79" s="57" t="s">
        <v>42</v>
      </c>
      <c r="F79" s="59">
        <v>38345</v>
      </c>
      <c r="G79" s="59">
        <v>0.68400000000000005</v>
      </c>
      <c r="H79" s="59">
        <v>6.8000000000000005E-2</v>
      </c>
      <c r="I79" s="59">
        <v>0.68400000000000005</v>
      </c>
    </row>
    <row r="80" spans="2:9">
      <c r="B80" s="58" t="s">
        <v>124</v>
      </c>
      <c r="C80" s="58">
        <v>2015</v>
      </c>
      <c r="D80" s="58" t="str">
        <f>표_배출계수[[#This Row],[string1]]&amp;표_배출계수[[#This Row],[string2]]</f>
        <v>김해지사2015</v>
      </c>
      <c r="E80" s="57" t="s">
        <v>42</v>
      </c>
      <c r="F80" s="59">
        <v>36156</v>
      </c>
      <c r="G80" s="59">
        <v>0.64449999999999996</v>
      </c>
      <c r="H80" s="59">
        <v>6.4399999999999999E-2</v>
      </c>
      <c r="I80" s="59">
        <v>0.64449999999999996</v>
      </c>
    </row>
    <row r="81" spans="2:9" ht="16.5" customHeight="1">
      <c r="B81" s="58" t="s">
        <v>125</v>
      </c>
      <c r="C81" s="58">
        <v>2012</v>
      </c>
      <c r="D81" s="58" t="str">
        <f>표_배출계수[[#This Row],[string1]]&amp;표_배출계수[[#This Row],[string2]]</f>
        <v>양산지사2012</v>
      </c>
      <c r="E81" s="57" t="s">
        <v>123</v>
      </c>
      <c r="F81" s="59">
        <v>45850</v>
      </c>
      <c r="G81" s="59">
        <v>0.82</v>
      </c>
      <c r="H81" s="59">
        <v>0.08</v>
      </c>
      <c r="I81" s="59">
        <v>0.82</v>
      </c>
    </row>
    <row r="82" spans="2:9" ht="16.5" customHeight="1">
      <c r="B82" s="58" t="s">
        <v>125</v>
      </c>
      <c r="C82" s="58">
        <v>2013</v>
      </c>
      <c r="D82" s="58" t="str">
        <f>표_배출계수[[#This Row],[string1]]&amp;표_배출계수[[#This Row],[string2]]</f>
        <v>양산지사2013</v>
      </c>
      <c r="E82" s="57" t="s">
        <v>116</v>
      </c>
      <c r="F82" s="59">
        <v>46920</v>
      </c>
      <c r="G82" s="59">
        <v>0.84</v>
      </c>
      <c r="H82" s="59">
        <v>0.08</v>
      </c>
      <c r="I82" s="59">
        <v>0.84</v>
      </c>
    </row>
    <row r="83" spans="2:9" ht="16.5" customHeight="1">
      <c r="B83" s="58" t="s">
        <v>125</v>
      </c>
      <c r="C83" s="58">
        <v>2014</v>
      </c>
      <c r="D83" s="58" t="str">
        <f>표_배출계수[[#This Row],[string1]]&amp;표_배출계수[[#This Row],[string2]]</f>
        <v>양산지사2014</v>
      </c>
      <c r="E83" s="57" t="s">
        <v>42</v>
      </c>
      <c r="F83" s="59">
        <v>48383</v>
      </c>
      <c r="G83" s="59">
        <v>0.86199999999999999</v>
      </c>
      <c r="H83" s="59">
        <v>8.5999999999999993E-2</v>
      </c>
      <c r="I83" s="59">
        <v>0.86199999999999999</v>
      </c>
    </row>
    <row r="84" spans="2:9">
      <c r="B84" s="58" t="s">
        <v>125</v>
      </c>
      <c r="C84" s="58">
        <v>2015</v>
      </c>
      <c r="D84" s="58" t="str">
        <f>표_배출계수[[#This Row],[string1]]&amp;표_배출계수[[#This Row],[string2]]</f>
        <v>양산지사2015</v>
      </c>
      <c r="E84" s="57" t="s">
        <v>116</v>
      </c>
      <c r="F84" s="59">
        <v>46491</v>
      </c>
      <c r="G84" s="59">
        <v>0.82869999999999999</v>
      </c>
      <c r="H84" s="59">
        <v>8.2900000000000001E-2</v>
      </c>
      <c r="I84" s="59">
        <v>0.82869999999999999</v>
      </c>
    </row>
    <row r="85" spans="2:9">
      <c r="B85" s="58" t="s">
        <v>126</v>
      </c>
      <c r="C85" s="58">
        <v>2012</v>
      </c>
      <c r="D85" s="58" t="str">
        <f>표_배출계수[[#This Row],[string1]]&amp;표_배출계수[[#This Row],[string2]]</f>
        <v>세종지사2012</v>
      </c>
      <c r="E85" s="57" t="s">
        <v>116</v>
      </c>
      <c r="F85" s="59">
        <v>74.89</v>
      </c>
      <c r="G85" s="59">
        <v>1.33</v>
      </c>
      <c r="H85" s="59">
        <v>0.13</v>
      </c>
      <c r="I85" s="59">
        <v>1.33</v>
      </c>
    </row>
    <row r="86" spans="2:9">
      <c r="B86" s="58" t="s">
        <v>127</v>
      </c>
      <c r="C86" s="58">
        <v>2013</v>
      </c>
      <c r="D86" s="58" t="str">
        <f>표_배출계수[[#This Row],[string1]]&amp;표_배출계수[[#This Row],[string2]]</f>
        <v>세종지사2013</v>
      </c>
      <c r="E86" s="57" t="s">
        <v>42</v>
      </c>
      <c r="F86" s="59">
        <v>70910</v>
      </c>
      <c r="G86" s="59">
        <v>1.21</v>
      </c>
      <c r="H86" s="59">
        <v>0.13</v>
      </c>
      <c r="I86" s="59">
        <v>1.21</v>
      </c>
    </row>
    <row r="87" spans="2:9">
      <c r="B87" s="58" t="s">
        <v>127</v>
      </c>
      <c r="C87" s="58">
        <v>2014</v>
      </c>
      <c r="D87" s="58" t="str">
        <f>표_배출계수[[#This Row],[string1]]&amp;표_배출계수[[#This Row],[string2]]</f>
        <v>세종지사2014</v>
      </c>
      <c r="E87" s="57" t="s">
        <v>123</v>
      </c>
      <c r="F87" s="59">
        <v>45466</v>
      </c>
      <c r="G87" s="59">
        <v>1.21</v>
      </c>
      <c r="H87" s="59">
        <v>8.8999999999999996E-2</v>
      </c>
      <c r="I87" s="59">
        <v>1.21</v>
      </c>
    </row>
    <row r="88" spans="2:9" ht="16.5" customHeight="1">
      <c r="B88" s="58" t="s">
        <v>126</v>
      </c>
      <c r="C88" s="58">
        <v>2015</v>
      </c>
      <c r="D88" s="58" t="str">
        <f>표_배출계수[[#This Row],[string1]]&amp;표_배출계수[[#This Row],[string2]]</f>
        <v>세종지사2015</v>
      </c>
      <c r="E88" s="57" t="s">
        <v>116</v>
      </c>
      <c r="F88" s="59">
        <v>45105</v>
      </c>
      <c r="G88" s="59">
        <v>0.81020000000000003</v>
      </c>
      <c r="H88" s="59">
        <v>8.1500000000000003E-2</v>
      </c>
      <c r="I88" s="59">
        <v>0.81020000000000003</v>
      </c>
    </row>
    <row r="89" spans="2:9" ht="16.5" customHeight="1">
      <c r="B89" s="76" t="s">
        <v>128</v>
      </c>
      <c r="C89" s="76"/>
      <c r="D89" s="76" t="str">
        <f>표_배출계수[[#This Row],[string1]]&amp;표_배출계수[[#This Row],[string2]]</f>
        <v>지역난방(지사모름)</v>
      </c>
      <c r="E89" s="76" t="str">
        <f>표_배출계수[[#This Row],[string1]]&amp;표_배출계수[[#This Row],[string2]]</f>
        <v>지역난방(지사모름)</v>
      </c>
      <c r="F89" s="77">
        <v>59685</v>
      </c>
      <c r="G89" s="78">
        <v>2.7647185185185172</v>
      </c>
      <c r="H89" s="78">
        <v>0.32425185185185196</v>
      </c>
      <c r="I89" s="78">
        <v>2.7647185185185172</v>
      </c>
    </row>
    <row r="99" spans="3:6">
      <c r="C99" s="79"/>
      <c r="D99" s="79"/>
      <c r="E99" s="79"/>
      <c r="F99" s="79"/>
    </row>
    <row r="171" spans="2:5">
      <c r="B171" s="1" t="s">
        <v>129</v>
      </c>
    </row>
    <row r="172" spans="2:5">
      <c r="B172" s="49" t="s">
        <v>130</v>
      </c>
      <c r="D172" s="4"/>
      <c r="E172" s="1" t="s">
        <v>131</v>
      </c>
    </row>
    <row r="173" spans="2:5">
      <c r="B173" s="60" t="s">
        <v>82</v>
      </c>
      <c r="C173" s="60" t="s">
        <v>86</v>
      </c>
      <c r="D173" s="60" t="s">
        <v>90</v>
      </c>
    </row>
    <row r="174" spans="2:5">
      <c r="B174" s="61" t="s">
        <v>132</v>
      </c>
      <c r="C174" s="61" t="s">
        <v>133</v>
      </c>
      <c r="D174" s="61" t="s">
        <v>134</v>
      </c>
    </row>
    <row r="175" spans="2:5">
      <c r="B175" s="61">
        <v>0.46529999999999999</v>
      </c>
      <c r="C175" s="61">
        <v>5.4000000000000003E-3</v>
      </c>
      <c r="D175" s="61">
        <v>2.7000000000000001E-3</v>
      </c>
    </row>
    <row r="177" spans="2:7">
      <c r="B177" s="60" t="s">
        <v>82</v>
      </c>
      <c r="C177" s="60" t="s">
        <v>86</v>
      </c>
      <c r="D177" s="60" t="s">
        <v>90</v>
      </c>
      <c r="E177" s="60" t="s">
        <v>82</v>
      </c>
    </row>
    <row r="178" spans="2:7">
      <c r="B178" s="61" t="s">
        <v>135</v>
      </c>
      <c r="C178" s="61" t="s">
        <v>136</v>
      </c>
      <c r="D178" s="61" t="s">
        <v>137</v>
      </c>
      <c r="E178" s="61" t="s">
        <v>138</v>
      </c>
    </row>
    <row r="179" spans="2:7">
      <c r="B179" s="61">
        <f>B175/$O$35</f>
        <v>48.46875</v>
      </c>
      <c r="C179" s="61">
        <f>C175/$O$35</f>
        <v>0.56250000000000011</v>
      </c>
      <c r="D179" s="61">
        <f>D175/$O$35</f>
        <v>0.28125000000000006</v>
      </c>
      <c r="E179" s="1">
        <f>B179*1000</f>
        <v>48468.75</v>
      </c>
    </row>
    <row r="186" spans="2:7">
      <c r="B186" s="49" t="s">
        <v>139</v>
      </c>
    </row>
    <row r="187" spans="2:7">
      <c r="B187" s="80" t="s">
        <v>140</v>
      </c>
      <c r="C187" s="80" t="s">
        <v>141</v>
      </c>
      <c r="D187" s="80" t="s">
        <v>142</v>
      </c>
      <c r="E187" s="80" t="s">
        <v>143</v>
      </c>
      <c r="F187" s="80" t="s">
        <v>144</v>
      </c>
      <c r="G187" s="81" t="s">
        <v>145</v>
      </c>
    </row>
    <row r="188" spans="2:7">
      <c r="B188" s="82" t="s">
        <v>115</v>
      </c>
      <c r="C188" s="82">
        <v>2012</v>
      </c>
      <c r="D188" s="82" t="str">
        <f>'온실가스산정툴-김덕우'!$B188&amp;'온실가스산정툴-김덕우'!$C188</f>
        <v>수도권연계지사2012</v>
      </c>
      <c r="E188" s="83">
        <v>37780</v>
      </c>
      <c r="F188" s="84">
        <v>0.84</v>
      </c>
      <c r="G188" s="85">
        <v>0.08</v>
      </c>
    </row>
    <row r="189" spans="2:7">
      <c r="B189" s="86" t="s">
        <v>146</v>
      </c>
      <c r="C189" s="86">
        <v>2013</v>
      </c>
      <c r="D189" s="86" t="str">
        <f>'온실가스산정툴-김덕우'!$B189&amp;'온실가스산정툴-김덕우'!$C189</f>
        <v>수도권연계지사2013</v>
      </c>
      <c r="E189" s="87">
        <v>35.26</v>
      </c>
      <c r="F189" s="87">
        <v>0.79</v>
      </c>
      <c r="G189" s="88">
        <v>7.0999999999999994E-2</v>
      </c>
    </row>
    <row r="190" spans="2:7">
      <c r="B190" s="82" t="s">
        <v>115</v>
      </c>
      <c r="C190" s="82">
        <v>2014</v>
      </c>
      <c r="D190" s="82" t="str">
        <f>'온실가스산정툴-김덕우'!$B190&amp;'온실가스산정툴-김덕우'!$C190</f>
        <v>수도권연계지사2014</v>
      </c>
      <c r="E190" s="83">
        <v>40386</v>
      </c>
      <c r="F190" s="84">
        <v>0.69499999999999995</v>
      </c>
      <c r="G190" s="85">
        <v>0.08</v>
      </c>
    </row>
    <row r="191" spans="2:7">
      <c r="B191" s="86" t="s">
        <v>146</v>
      </c>
      <c r="C191" s="86">
        <v>2015</v>
      </c>
      <c r="D191" s="86" t="str">
        <f>'온실가스산정툴-김덕우'!$B191&amp;'온실가스산정툴-김덕우'!$C191</f>
        <v>수도권연계지사2015</v>
      </c>
      <c r="E191" s="89">
        <v>37697</v>
      </c>
      <c r="F191" s="87">
        <v>0.76080000000000003</v>
      </c>
      <c r="G191" s="88">
        <v>8.9399999999999993E-2</v>
      </c>
    </row>
    <row r="192" spans="2:7">
      <c r="B192" s="82" t="s">
        <v>117</v>
      </c>
      <c r="C192" s="82">
        <v>2012</v>
      </c>
      <c r="D192" s="82" t="str">
        <f>'온실가스산정툴-김덕우'!$B192&amp;'온실가스산정툴-김덕우'!$C192</f>
        <v>광주전남지사2012</v>
      </c>
      <c r="E192" s="84" t="s">
        <v>119</v>
      </c>
      <c r="F192" s="84" t="s">
        <v>119</v>
      </c>
      <c r="G192" s="85" t="s">
        <v>147</v>
      </c>
    </row>
    <row r="193" spans="2:7">
      <c r="B193" s="86" t="s">
        <v>117</v>
      </c>
      <c r="C193" s="86">
        <v>2013</v>
      </c>
      <c r="D193" s="86" t="str">
        <f>'온실가스산정툴-김덕우'!$B193&amp;'온실가스산정툴-김덕우'!$C193</f>
        <v>광주전남지사2013</v>
      </c>
      <c r="E193" s="89">
        <v>182770</v>
      </c>
      <c r="F193" s="87">
        <v>3.26</v>
      </c>
      <c r="G193" s="88">
        <v>0.33</v>
      </c>
    </row>
    <row r="194" spans="2:7">
      <c r="B194" s="82" t="s">
        <v>117</v>
      </c>
      <c r="C194" s="82">
        <v>2014</v>
      </c>
      <c r="D194" s="82" t="str">
        <f>'온실가스산정툴-김덕우'!$B194&amp;'온실가스산정툴-김덕우'!$C194</f>
        <v>광주전남지사2014</v>
      </c>
      <c r="E194" s="83">
        <v>106496</v>
      </c>
      <c r="F194" s="84">
        <v>2.9319999999999999</v>
      </c>
      <c r="G194" s="85">
        <v>0.47399999999999998</v>
      </c>
    </row>
    <row r="195" spans="2:7">
      <c r="B195" s="86" t="s">
        <v>117</v>
      </c>
      <c r="C195" s="86">
        <v>2015</v>
      </c>
      <c r="D195" s="86" t="str">
        <f>'온실가스산정툴-김덕우'!$B195&amp;'온실가스산정툴-김덕우'!$C195</f>
        <v>광주전남지사2015</v>
      </c>
      <c r="E195" s="89">
        <v>77793</v>
      </c>
      <c r="F195" s="87">
        <v>2.8134999999999999</v>
      </c>
      <c r="G195" s="88">
        <v>0.53410000000000002</v>
      </c>
    </row>
    <row r="196" spans="2:7">
      <c r="B196" s="86"/>
      <c r="C196" s="86"/>
      <c r="D196" s="86"/>
      <c r="E196" s="89"/>
      <c r="F196" s="87"/>
      <c r="G196" s="88"/>
    </row>
    <row r="197" spans="2:7">
      <c r="B197" s="86"/>
      <c r="C197" s="86"/>
      <c r="D197" s="86"/>
      <c r="E197" s="89"/>
      <c r="F197" s="87"/>
      <c r="G197" s="88"/>
    </row>
    <row r="198" spans="2:7">
      <c r="B198" s="82" t="s">
        <v>121</v>
      </c>
      <c r="C198" s="82">
        <v>2012</v>
      </c>
      <c r="D198" s="82" t="str">
        <f>'온실가스산정툴-김덕우'!$B198&amp;'온실가스산정툴-김덕우'!$C198</f>
        <v>청주지사2012</v>
      </c>
      <c r="E198" s="83">
        <v>56560</v>
      </c>
      <c r="F198" s="84">
        <v>2.23</v>
      </c>
      <c r="G198" s="85">
        <v>0.45</v>
      </c>
    </row>
    <row r="199" spans="2:7">
      <c r="B199" s="86" t="s">
        <v>121</v>
      </c>
      <c r="C199" s="86">
        <v>2013</v>
      </c>
      <c r="D199" s="86" t="str">
        <f>'온실가스산정툴-김덕우'!$B199&amp;'온실가스산정툴-김덕우'!$C199</f>
        <v>청주지사2013</v>
      </c>
      <c r="E199" s="89">
        <v>58720</v>
      </c>
      <c r="F199" s="87">
        <v>2.3199999999999998</v>
      </c>
      <c r="G199" s="88">
        <v>0.46</v>
      </c>
    </row>
    <row r="200" spans="2:7">
      <c r="B200" s="82" t="s">
        <v>121</v>
      </c>
      <c r="C200" s="82">
        <v>2014</v>
      </c>
      <c r="D200" s="82" t="str">
        <f>'온실가스산정툴-김덕우'!$B200&amp;'온실가스산정툴-김덕우'!$C200</f>
        <v>청주지사2014</v>
      </c>
      <c r="E200" s="83">
        <v>52246</v>
      </c>
      <c r="F200" s="84">
        <v>2.2690000000000001</v>
      </c>
      <c r="G200" s="85">
        <v>0.45400000000000001</v>
      </c>
    </row>
    <row r="201" spans="2:7">
      <c r="B201" s="86" t="s">
        <v>121</v>
      </c>
      <c r="C201" s="86">
        <v>2015</v>
      </c>
      <c r="D201" s="86" t="str">
        <f>'온실가스산정툴-김덕우'!$B201&amp;'온실가스산정툴-김덕우'!$C201</f>
        <v>청주지사2015</v>
      </c>
      <c r="E201" s="89">
        <v>52870</v>
      </c>
      <c r="F201" s="87">
        <v>2.0983999999999998</v>
      </c>
      <c r="G201" s="88">
        <v>0.41970000000000002</v>
      </c>
    </row>
    <row r="202" spans="2:7">
      <c r="B202" s="82" t="s">
        <v>122</v>
      </c>
      <c r="C202" s="82">
        <v>2012</v>
      </c>
      <c r="D202" s="82" t="str">
        <f>'온실가스산정툴-김덕우'!$B202&amp;'온실가스산정툴-김덕우'!$C202</f>
        <v>대구지사2012</v>
      </c>
      <c r="E202" s="83">
        <v>41790</v>
      </c>
      <c r="F202" s="84">
        <v>13.33</v>
      </c>
      <c r="G202" s="85">
        <v>0.98</v>
      </c>
    </row>
    <row r="203" spans="2:7">
      <c r="B203" s="86" t="s">
        <v>122</v>
      </c>
      <c r="C203" s="86">
        <v>2013</v>
      </c>
      <c r="D203" s="86" t="str">
        <f>'온실가스산정툴-김덕우'!$B203&amp;'온실가스산정툴-김덕우'!$C203</f>
        <v>대구지사2013</v>
      </c>
      <c r="E203" s="89">
        <v>43000</v>
      </c>
      <c r="F203" s="87">
        <v>14.04</v>
      </c>
      <c r="G203" s="88">
        <v>1.03</v>
      </c>
    </row>
    <row r="204" spans="2:7">
      <c r="B204" s="82" t="s">
        <v>122</v>
      </c>
      <c r="C204" s="82">
        <v>2014</v>
      </c>
      <c r="D204" s="82" t="str">
        <f>'온실가스산정툴-김덕우'!$B204&amp;'온실가스산정툴-김덕우'!$C204</f>
        <v>대구지사2014</v>
      </c>
      <c r="E204" s="83">
        <v>37990</v>
      </c>
      <c r="F204" s="84">
        <v>7.4189999999999996</v>
      </c>
      <c r="G204" s="85">
        <v>1.08</v>
      </c>
    </row>
    <row r="205" spans="2:7">
      <c r="B205" s="86" t="s">
        <v>122</v>
      </c>
      <c r="C205" s="86">
        <v>2015</v>
      </c>
      <c r="D205" s="86" t="str">
        <f>'온실가스산정툴-김덕우'!$B205&amp;'온실가스산정툴-김덕우'!$C205</f>
        <v>대구지사2015</v>
      </c>
      <c r="E205" s="89">
        <v>37707</v>
      </c>
      <c r="F205" s="87">
        <v>8.1003000000000007</v>
      </c>
      <c r="G205" s="88">
        <v>1.1708000000000001</v>
      </c>
    </row>
    <row r="206" spans="2:7">
      <c r="B206" s="82" t="s">
        <v>124</v>
      </c>
      <c r="C206" s="82">
        <v>2012</v>
      </c>
      <c r="D206" s="82" t="str">
        <f>'온실가스산정툴-김덕우'!$B206&amp;'온실가스산정툴-김덕우'!$C206</f>
        <v>김해지사2012</v>
      </c>
      <c r="E206" s="83">
        <v>42700</v>
      </c>
      <c r="F206" s="84">
        <v>0.76</v>
      </c>
      <c r="G206" s="85">
        <v>0.08</v>
      </c>
    </row>
    <row r="207" spans="2:7">
      <c r="B207" s="86" t="s">
        <v>124</v>
      </c>
      <c r="C207" s="86">
        <v>2013</v>
      </c>
      <c r="D207" s="86" t="str">
        <f>'온실가스산정툴-김덕우'!$B207&amp;'온실가스산정툴-김덕우'!$C207</f>
        <v>김해지사2013</v>
      </c>
      <c r="E207" s="89">
        <v>42260</v>
      </c>
      <c r="F207" s="87">
        <v>0.75</v>
      </c>
      <c r="G207" s="88">
        <v>0.08</v>
      </c>
    </row>
    <row r="208" spans="2:7">
      <c r="B208" s="82" t="s">
        <v>124</v>
      </c>
      <c r="C208" s="82">
        <v>2014</v>
      </c>
      <c r="D208" s="82" t="str">
        <f>'온실가스산정툴-김덕우'!$B208&amp;'온실가스산정툴-김덕우'!$C208</f>
        <v>김해지사2014</v>
      </c>
      <c r="E208" s="83">
        <v>38345</v>
      </c>
      <c r="F208" s="84">
        <v>0.68400000000000005</v>
      </c>
      <c r="G208" s="85">
        <v>6.8000000000000005E-2</v>
      </c>
    </row>
    <row r="209" spans="2:7">
      <c r="B209" s="86" t="s">
        <v>124</v>
      </c>
      <c r="C209" s="86">
        <v>2015</v>
      </c>
      <c r="D209" s="86" t="str">
        <f>'온실가스산정툴-김덕우'!$B209&amp;'온실가스산정툴-김덕우'!$C209</f>
        <v>김해지사2015</v>
      </c>
      <c r="E209" s="89">
        <v>36156</v>
      </c>
      <c r="F209" s="87">
        <v>0.64449999999999996</v>
      </c>
      <c r="G209" s="88">
        <v>6.4399999999999999E-2</v>
      </c>
    </row>
    <row r="210" spans="2:7">
      <c r="B210" s="82" t="s">
        <v>125</v>
      </c>
      <c r="C210" s="82">
        <v>2012</v>
      </c>
      <c r="D210" s="82" t="str">
        <f>'온실가스산정툴-김덕우'!$B210&amp;'온실가스산정툴-김덕우'!$C210</f>
        <v>양산지사2012</v>
      </c>
      <c r="E210" s="83">
        <v>45850</v>
      </c>
      <c r="F210" s="84">
        <v>0.82</v>
      </c>
      <c r="G210" s="85">
        <v>0.08</v>
      </c>
    </row>
    <row r="211" spans="2:7">
      <c r="B211" s="86" t="s">
        <v>125</v>
      </c>
      <c r="C211" s="86">
        <v>2013</v>
      </c>
      <c r="D211" s="86" t="str">
        <f>'온실가스산정툴-김덕우'!$B211&amp;'온실가스산정툴-김덕우'!$C211</f>
        <v>양산지사2013</v>
      </c>
      <c r="E211" s="89">
        <v>46920</v>
      </c>
      <c r="F211" s="87">
        <v>0.84</v>
      </c>
      <c r="G211" s="88">
        <v>0.08</v>
      </c>
    </row>
    <row r="212" spans="2:7">
      <c r="B212" s="82" t="s">
        <v>125</v>
      </c>
      <c r="C212" s="82">
        <v>2014</v>
      </c>
      <c r="D212" s="82" t="str">
        <f>'온실가스산정툴-김덕우'!$B212&amp;'온실가스산정툴-김덕우'!$C212</f>
        <v>양산지사2014</v>
      </c>
      <c r="E212" s="83">
        <v>48383</v>
      </c>
      <c r="F212" s="84">
        <v>0.86199999999999999</v>
      </c>
      <c r="G212" s="85">
        <v>8.5999999999999993E-2</v>
      </c>
    </row>
    <row r="213" spans="2:7">
      <c r="B213" s="86" t="s">
        <v>125</v>
      </c>
      <c r="C213" s="86">
        <v>2015</v>
      </c>
      <c r="D213" s="86" t="str">
        <f>'온실가스산정툴-김덕우'!$B213&amp;'온실가스산정툴-김덕우'!$C213</f>
        <v>양산지사2015</v>
      </c>
      <c r="E213" s="89">
        <v>46491</v>
      </c>
      <c r="F213" s="87">
        <v>0.82869999999999999</v>
      </c>
      <c r="G213" s="88">
        <v>8.2900000000000001E-2</v>
      </c>
    </row>
    <row r="214" spans="2:7">
      <c r="B214" s="82" t="s">
        <v>126</v>
      </c>
      <c r="C214" s="82">
        <v>2012</v>
      </c>
      <c r="D214" s="82" t="str">
        <f>'온실가스산정툴-김덕우'!$B214&amp;'온실가스산정툴-김덕우'!$C214</f>
        <v>세종지사2012</v>
      </c>
      <c r="E214" s="84">
        <v>74.89</v>
      </c>
      <c r="F214" s="84">
        <v>1.33</v>
      </c>
      <c r="G214" s="85">
        <v>0.13</v>
      </c>
    </row>
    <row r="215" spans="2:7">
      <c r="B215" s="86" t="s">
        <v>126</v>
      </c>
      <c r="C215" s="86">
        <v>2013</v>
      </c>
      <c r="D215" s="86" t="str">
        <f>'온실가스산정툴-김덕우'!$B215&amp;'온실가스산정툴-김덕우'!$C215</f>
        <v>세종지사2013</v>
      </c>
      <c r="E215" s="89">
        <v>70910</v>
      </c>
      <c r="F215" s="87">
        <v>1.21</v>
      </c>
      <c r="G215" s="88">
        <v>0.13</v>
      </c>
    </row>
    <row r="216" spans="2:7">
      <c r="B216" s="82" t="s">
        <v>127</v>
      </c>
      <c r="C216" s="82">
        <v>2014</v>
      </c>
      <c r="D216" s="82" t="str">
        <f>'온실가스산정툴-김덕우'!$B216&amp;'온실가스산정툴-김덕우'!$C216</f>
        <v>세종지사2014</v>
      </c>
      <c r="E216" s="83">
        <v>45466</v>
      </c>
      <c r="F216" s="84">
        <v>1.21</v>
      </c>
      <c r="G216" s="85">
        <v>8.8999999999999996E-2</v>
      </c>
    </row>
    <row r="217" spans="2:7">
      <c r="B217" s="90" t="s">
        <v>148</v>
      </c>
      <c r="C217" s="90">
        <v>2015</v>
      </c>
      <c r="D217" s="90" t="str">
        <f>'온실가스산정툴-김덕우'!$B217&amp;'온실가스산정툴-김덕우'!$C217</f>
        <v>세종지사2015</v>
      </c>
      <c r="E217" s="91">
        <v>45105</v>
      </c>
      <c r="F217" s="92">
        <v>0.81020000000000003</v>
      </c>
      <c r="G217" s="93">
        <v>8.1500000000000003E-2</v>
      </c>
    </row>
    <row r="219" spans="2:7">
      <c r="B219" s="1" t="s">
        <v>149</v>
      </c>
    </row>
    <row r="220" spans="2:7">
      <c r="B220" s="1" t="s">
        <v>150</v>
      </c>
    </row>
    <row r="221" spans="2:7">
      <c r="B221" s="1" t="s">
        <v>151</v>
      </c>
    </row>
    <row r="222" spans="2:7">
      <c r="B222" s="1" t="s">
        <v>152</v>
      </c>
    </row>
    <row r="223" spans="2:7">
      <c r="B223" s="1" t="s">
        <v>153</v>
      </c>
    </row>
    <row r="224" spans="2:7">
      <c r="C224" s="4"/>
    </row>
    <row r="225" spans="2:4">
      <c r="B225" s="1" t="s">
        <v>154</v>
      </c>
      <c r="C225" s="4"/>
      <c r="D225" s="4"/>
    </row>
    <row r="226" spans="2:4">
      <c r="B226" s="1" t="s">
        <v>155</v>
      </c>
    </row>
    <row r="227" spans="2:4">
      <c r="B227" s="1" t="s">
        <v>156</v>
      </c>
    </row>
    <row r="228" spans="2:4">
      <c r="B228" s="1" t="s">
        <v>157</v>
      </c>
    </row>
    <row r="229" spans="2:4">
      <c r="B229" s="1" t="s">
        <v>158</v>
      </c>
    </row>
    <row r="230" spans="2:4">
      <c r="B230" s="1" t="s">
        <v>159</v>
      </c>
    </row>
    <row r="231" spans="2:4">
      <c r="B231" s="1" t="s">
        <v>160</v>
      </c>
    </row>
    <row r="232" spans="2:4">
      <c r="B232" s="1" t="s">
        <v>161</v>
      </c>
    </row>
    <row r="233" spans="2:4">
      <c r="B233" s="1" t="s">
        <v>162</v>
      </c>
    </row>
    <row r="234" spans="2:4">
      <c r="B234" s="1" t="s">
        <v>163</v>
      </c>
    </row>
    <row r="235" spans="2:4">
      <c r="B235" s="1" t="s">
        <v>164</v>
      </c>
    </row>
    <row r="236" spans="2:4">
      <c r="B236" s="1" t="s">
        <v>165</v>
      </c>
    </row>
    <row r="237" spans="2:4">
      <c r="B237" s="1" t="s">
        <v>166</v>
      </c>
    </row>
    <row r="238" spans="2:4">
      <c r="B238" s="1" t="s">
        <v>167</v>
      </c>
    </row>
    <row r="239" spans="2:4">
      <c r="B239" s="1" t="s">
        <v>168</v>
      </c>
    </row>
    <row r="240" spans="2:4">
      <c r="B240" s="1" t="s">
        <v>169</v>
      </c>
    </row>
    <row r="241" spans="2:2">
      <c r="B241" s="1" t="s">
        <v>170</v>
      </c>
    </row>
  </sheetData>
  <mergeCells count="9">
    <mergeCell ref="K6:P6"/>
    <mergeCell ref="Q6:S6"/>
    <mergeCell ref="E19:F19"/>
    <mergeCell ref="A6:A7"/>
    <mergeCell ref="C6:C7"/>
    <mergeCell ref="D6:D7"/>
    <mergeCell ref="E6:E7"/>
    <mergeCell ref="F6:F7"/>
    <mergeCell ref="G6:J6"/>
  </mergeCells>
  <phoneticPr fontId="3" type="noConversion"/>
  <conditionalFormatting sqref="B226:B241">
    <cfRule type="duplicateValues" dxfId="0" priority="1"/>
  </conditionalFormatting>
  <hyperlinks>
    <hyperlink ref="E23" r:id="rId1"/>
    <hyperlink ref="E25" r:id="rId2"/>
  </hyperlinks>
  <pageMargins left="0.7" right="0.7" top="0.75" bottom="0.75" header="0.3" footer="0.3"/>
  <pageSetup paperSize="9" scale="23" orientation="portrait" r:id="rId3"/>
  <drawing r:id="rId4"/>
  <tableParts count="3"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이력</vt:lpstr>
      <vt:lpstr>온실가스산정툴-김덕우</vt:lpstr>
      <vt:lpstr>'온실가스산정툴-김덕우'!Print_Area</vt:lpstr>
      <vt:lpstr>이력!Print_Area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kdw</dc:creator>
  <cp:lastModifiedBy>kdw</cp:lastModifiedBy>
  <dcterms:created xsi:type="dcterms:W3CDTF">2017-01-24T00:46:28Z</dcterms:created>
  <dcterms:modified xsi:type="dcterms:W3CDTF">2017-01-24T00:59:31Z</dcterms:modified>
</cp:coreProperties>
</file>